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showInkAnnotation="0" autoCompressPictures="0"/>
  <mc:AlternateContent xmlns:mc="http://schemas.openxmlformats.org/markup-compatibility/2006">
    <mc:Choice Requires="x15">
      <x15ac:absPath xmlns:x15ac="http://schemas.microsoft.com/office/spreadsheetml/2010/11/ac" url="/Volumes/Partage_Interne/_SECRETARIAT/MANUEL FGC/__Manuel - Annexes/Annexes 18.11.2021/Documents aide/"/>
    </mc:Choice>
  </mc:AlternateContent>
  <xr:revisionPtr revIDLastSave="0" documentId="13_ncr:1_{DD9883B9-3F72-A94F-B1FC-925F7E30C4AC}" xr6:coauthVersionLast="36" xr6:coauthVersionMax="36" xr10:uidLastSave="{00000000-0000-0000-0000-000000000000}"/>
  <bookViews>
    <workbookView xWindow="4800" yWindow="460" windowWidth="32340" windowHeight="16060" tabRatio="500" xr2:uid="{00000000-000D-0000-FFFF-FFFF00000000}"/>
  </bookViews>
  <sheets>
    <sheet name="Budget recapitulatif" sheetId="1" r:id="rId1"/>
    <sheet name="Info plan financement" sheetId="5" r:id="rId2"/>
  </sheets>
  <definedNames>
    <definedName name="_xlnm.Print_Titles" localSheetId="0">'Budget recapitulatif'!$A:$A,'Budget recapitulatif'!$8:$9</definedName>
    <definedName name="_xlnm.Print_Area" localSheetId="0">'Budget recapitulatif'!$A$1:$K$81</definedName>
    <definedName name="_xlnm.Print_Area" localSheetId="1">'Info plan financement'!$A$1:$A$11</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46" i="1" l="1"/>
  <c r="G45" i="1"/>
  <c r="E45" i="1"/>
  <c r="E46" i="1"/>
  <c r="B47" i="1"/>
  <c r="C46" i="1"/>
  <c r="I46" i="1" s="1"/>
  <c r="C45" i="1"/>
  <c r="I45" i="1" s="1"/>
  <c r="G39" i="1"/>
  <c r="G40" i="1"/>
  <c r="G41" i="1"/>
  <c r="G42" i="1"/>
  <c r="G38" i="1"/>
  <c r="G43" i="1" s="1"/>
  <c r="E39" i="1"/>
  <c r="I39" i="1" s="1"/>
  <c r="E40" i="1"/>
  <c r="E41" i="1"/>
  <c r="E42" i="1"/>
  <c r="I42" i="1"/>
  <c r="E38" i="1"/>
  <c r="C39" i="1"/>
  <c r="C40" i="1"/>
  <c r="I40" i="1" s="1"/>
  <c r="C41" i="1"/>
  <c r="I41" i="1" s="1"/>
  <c r="C42" i="1"/>
  <c r="C38" i="1"/>
  <c r="G35" i="1"/>
  <c r="G36" i="1" s="1"/>
  <c r="E35" i="1"/>
  <c r="C35" i="1"/>
  <c r="C36" i="1" s="1"/>
  <c r="G31" i="1"/>
  <c r="G32" i="1"/>
  <c r="G30" i="1"/>
  <c r="G33" i="1"/>
  <c r="E31" i="1"/>
  <c r="E32" i="1"/>
  <c r="E30" i="1"/>
  <c r="I30" i="1" s="1"/>
  <c r="C31" i="1"/>
  <c r="I31" i="1" s="1"/>
  <c r="C32" i="1"/>
  <c r="C30" i="1"/>
  <c r="G19" i="1"/>
  <c r="G20" i="1"/>
  <c r="G21" i="1"/>
  <c r="G22" i="1"/>
  <c r="G23" i="1"/>
  <c r="G24" i="1"/>
  <c r="G25" i="1"/>
  <c r="G26" i="1"/>
  <c r="G27" i="1"/>
  <c r="G18" i="1"/>
  <c r="G28" i="1" s="1"/>
  <c r="E19" i="1"/>
  <c r="E20" i="1"/>
  <c r="E21" i="1"/>
  <c r="I21" i="1" s="1"/>
  <c r="E22" i="1"/>
  <c r="E23" i="1"/>
  <c r="E24" i="1"/>
  <c r="I24" i="1" s="1"/>
  <c r="E25" i="1"/>
  <c r="E26" i="1"/>
  <c r="I26" i="1"/>
  <c r="E27" i="1"/>
  <c r="I27" i="1" s="1"/>
  <c r="E18" i="1"/>
  <c r="C19" i="1"/>
  <c r="I19" i="1"/>
  <c r="C20" i="1"/>
  <c r="I20" i="1" s="1"/>
  <c r="C21" i="1"/>
  <c r="C22" i="1"/>
  <c r="I22" i="1" s="1"/>
  <c r="C23" i="1"/>
  <c r="I23" i="1" s="1"/>
  <c r="C24" i="1"/>
  <c r="C25" i="1"/>
  <c r="I25" i="1" s="1"/>
  <c r="C26" i="1"/>
  <c r="C27" i="1"/>
  <c r="C18" i="1"/>
  <c r="C28" i="1"/>
  <c r="G12" i="1"/>
  <c r="G13" i="1"/>
  <c r="G14" i="1"/>
  <c r="G16" i="1" s="1"/>
  <c r="G51" i="1" s="1"/>
  <c r="G15" i="1"/>
  <c r="G11" i="1"/>
  <c r="E12" i="1"/>
  <c r="E13" i="1"/>
  <c r="E14" i="1"/>
  <c r="E15" i="1"/>
  <c r="I15" i="1" s="1"/>
  <c r="E11" i="1"/>
  <c r="I11" i="1" s="1"/>
  <c r="C12" i="1"/>
  <c r="I12" i="1" s="1"/>
  <c r="C13" i="1"/>
  <c r="C16" i="1" s="1"/>
  <c r="C14" i="1"/>
  <c r="I14" i="1" s="1"/>
  <c r="C15" i="1"/>
  <c r="C11" i="1"/>
  <c r="B53" i="1"/>
  <c r="B56" i="1" s="1"/>
  <c r="G62" i="1"/>
  <c r="F61" i="1"/>
  <c r="F62" i="1" s="1"/>
  <c r="E62" i="1"/>
  <c r="I62" i="1"/>
  <c r="D61" i="1"/>
  <c r="D62" i="1" s="1"/>
  <c r="C62" i="1"/>
  <c r="B61" i="1"/>
  <c r="B62" i="1" s="1"/>
  <c r="H62" i="1" s="1"/>
  <c r="G50" i="1"/>
  <c r="F53" i="1"/>
  <c r="F56" i="1" s="1"/>
  <c r="E33" i="1"/>
  <c r="D53" i="1"/>
  <c r="H46" i="1"/>
  <c r="D47" i="1"/>
  <c r="F47" i="1"/>
  <c r="H47" i="1"/>
  <c r="B48" i="1"/>
  <c r="B50" i="1" s="1"/>
  <c r="D48" i="1"/>
  <c r="F48" i="1"/>
  <c r="B49" i="1"/>
  <c r="H49" i="1" s="1"/>
  <c r="D49" i="1"/>
  <c r="D50" i="1" s="1"/>
  <c r="F49" i="1"/>
  <c r="F50" i="1"/>
  <c r="I49" i="1"/>
  <c r="C56" i="1"/>
  <c r="I48" i="1"/>
  <c r="H39" i="1"/>
  <c r="H40" i="1"/>
  <c r="H41" i="1"/>
  <c r="H42" i="1"/>
  <c r="F43" i="1"/>
  <c r="D43" i="1"/>
  <c r="H43" i="1" s="1"/>
  <c r="B43" i="1"/>
  <c r="E56" i="1"/>
  <c r="E58" i="1"/>
  <c r="E59" i="1"/>
  <c r="E65" i="1" s="1"/>
  <c r="F36" i="1"/>
  <c r="D36" i="1"/>
  <c r="B36" i="1"/>
  <c r="H36" i="1" s="1"/>
  <c r="F33" i="1"/>
  <c r="D33" i="1"/>
  <c r="H33" i="1" s="1"/>
  <c r="B33" i="1"/>
  <c r="H19" i="1"/>
  <c r="H20" i="1"/>
  <c r="H21" i="1"/>
  <c r="H22" i="1"/>
  <c r="H23" i="1"/>
  <c r="H24" i="1"/>
  <c r="H25" i="1"/>
  <c r="H26" i="1"/>
  <c r="H27" i="1"/>
  <c r="F28" i="1"/>
  <c r="D28" i="1"/>
  <c r="H28" i="1" s="1"/>
  <c r="B28" i="1"/>
  <c r="G56" i="1"/>
  <c r="G59" i="1"/>
  <c r="G74" i="1" s="1"/>
  <c r="G80" i="1" s="1"/>
  <c r="G58" i="1"/>
  <c r="H12" i="1"/>
  <c r="H13" i="1"/>
  <c r="H14" i="1"/>
  <c r="H15" i="1"/>
  <c r="F16" i="1"/>
  <c r="D16" i="1"/>
  <c r="H16" i="1" s="1"/>
  <c r="B16" i="1"/>
  <c r="I47" i="1"/>
  <c r="I32" i="1"/>
  <c r="H31" i="1"/>
  <c r="H32" i="1"/>
  <c r="I53" i="1"/>
  <c r="I57" i="1"/>
  <c r="H57" i="1"/>
  <c r="I61" i="1"/>
  <c r="I56" i="1"/>
  <c r="I59" i="1" s="1"/>
  <c r="D56" i="1"/>
  <c r="D59" i="1"/>
  <c r="H45" i="1"/>
  <c r="H38" i="1"/>
  <c r="H35" i="1"/>
  <c r="I66" i="1"/>
  <c r="H30" i="1"/>
  <c r="H18" i="1"/>
  <c r="H11" i="1"/>
  <c r="G79" i="1"/>
  <c r="C79" i="1"/>
  <c r="I79" i="1" s="1"/>
  <c r="E79" i="1"/>
  <c r="I75" i="1"/>
  <c r="I76" i="1"/>
  <c r="I77" i="1"/>
  <c r="I78" i="1"/>
  <c r="D58" i="1"/>
  <c r="I18" i="1"/>
  <c r="H61" i="1"/>
  <c r="F51" i="1"/>
  <c r="E36" i="1"/>
  <c r="G65" i="1"/>
  <c r="G67" i="1" s="1"/>
  <c r="I13" i="1"/>
  <c r="I38" i="1"/>
  <c r="E28" i="1"/>
  <c r="E50" i="1"/>
  <c r="C58" i="1"/>
  <c r="I58" i="1"/>
  <c r="C59" i="1"/>
  <c r="C65" i="1"/>
  <c r="C74" i="1"/>
  <c r="C80" i="1"/>
  <c r="C67" i="1"/>
  <c r="E67" i="1" l="1"/>
  <c r="I65" i="1"/>
  <c r="H51" i="1"/>
  <c r="F58" i="1"/>
  <c r="F63" i="1" s="1"/>
  <c r="F59" i="1"/>
  <c r="I36" i="1"/>
  <c r="G54" i="1"/>
  <c r="F54" i="1" s="1"/>
  <c r="G63" i="1"/>
  <c r="G68" i="1" s="1"/>
  <c r="G81" i="1" s="1"/>
  <c r="I67" i="1"/>
  <c r="B51" i="1"/>
  <c r="B63" i="1" s="1"/>
  <c r="H63" i="1" s="1"/>
  <c r="H50" i="1"/>
  <c r="H56" i="1"/>
  <c r="B58" i="1"/>
  <c r="H58" i="1" s="1"/>
  <c r="B59" i="1"/>
  <c r="I28" i="1"/>
  <c r="D51" i="1"/>
  <c r="D63" i="1" s="1"/>
  <c r="C43" i="1"/>
  <c r="I43" i="1" s="1"/>
  <c r="C33" i="1"/>
  <c r="I33" i="1" s="1"/>
  <c r="E43" i="1"/>
  <c r="I35" i="1"/>
  <c r="H48" i="1"/>
  <c r="E16" i="1"/>
  <c r="E51" i="1" s="1"/>
  <c r="H53" i="1"/>
  <c r="C50" i="1"/>
  <c r="I50" i="1" s="1"/>
  <c r="E74" i="1"/>
  <c r="E54" i="1" l="1"/>
  <c r="D54" i="1" s="1"/>
  <c r="E63" i="1"/>
  <c r="E68" i="1" s="1"/>
  <c r="E80" i="1"/>
  <c r="I80" i="1" s="1"/>
  <c r="I74" i="1"/>
  <c r="J74" i="1" s="1"/>
  <c r="I16" i="1"/>
  <c r="H59" i="1"/>
  <c r="C51" i="1"/>
  <c r="C54" i="1" l="1"/>
  <c r="C63" i="1"/>
  <c r="J80" i="1"/>
  <c r="J75" i="1"/>
  <c r="J78" i="1"/>
  <c r="J77" i="1"/>
  <c r="J79" i="1"/>
  <c r="J76" i="1"/>
  <c r="E81" i="1"/>
  <c r="I51" i="1"/>
  <c r="C68" i="1" l="1"/>
  <c r="I63" i="1"/>
  <c r="I54" i="1"/>
  <c r="B54" i="1"/>
  <c r="H54" i="1" s="1"/>
  <c r="I68" i="1" l="1"/>
  <c r="C81" i="1"/>
  <c r="I81" i="1" s="1"/>
  <c r="J68" i="1" l="1"/>
  <c r="J48" i="1"/>
  <c r="J61" i="1"/>
  <c r="J49" i="1"/>
  <c r="J47" i="1"/>
  <c r="J19" i="1"/>
  <c r="J32" i="1"/>
  <c r="J26" i="1"/>
  <c r="J62" i="1"/>
  <c r="J56" i="1"/>
  <c r="J66" i="1"/>
  <c r="J40" i="1"/>
  <c r="J13" i="1"/>
  <c r="J22" i="1"/>
  <c r="J11" i="1"/>
  <c r="J58" i="1"/>
  <c r="J21" i="1"/>
  <c r="J39" i="1"/>
  <c r="J38" i="1"/>
  <c r="J30" i="1"/>
  <c r="J24" i="1"/>
  <c r="J20" i="1"/>
  <c r="J46" i="1"/>
  <c r="J25" i="1"/>
  <c r="J12" i="1"/>
  <c r="J31" i="1"/>
  <c r="J14" i="1"/>
  <c r="J57" i="1"/>
  <c r="J59" i="1"/>
  <c r="J45" i="1"/>
  <c r="J23" i="1"/>
  <c r="J27" i="1"/>
  <c r="J41" i="1"/>
  <c r="J15" i="1"/>
  <c r="J18" i="1"/>
  <c r="J42" i="1"/>
  <c r="J65" i="1"/>
  <c r="J35" i="1"/>
  <c r="J67" i="1"/>
  <c r="J33" i="1"/>
  <c r="J36" i="1"/>
  <c r="J28" i="1"/>
  <c r="J50" i="1"/>
  <c r="J43" i="1"/>
  <c r="J16" i="1"/>
  <c r="J63" i="1"/>
</calcChain>
</file>

<file path=xl/sharedStrings.xml><?xml version="1.0" encoding="utf-8"?>
<sst xmlns="http://schemas.openxmlformats.org/spreadsheetml/2006/main" count="115" uniqueCount="110">
  <si>
    <t xml:space="preserve">Nom de l'Organisation Membre: </t>
  </si>
  <si>
    <t xml:space="preserve">CHF </t>
  </si>
  <si>
    <t>CHF</t>
  </si>
  <si>
    <t xml:space="preserve">Total 2
CHF </t>
  </si>
  <si>
    <t>Total 3
CHF</t>
  </si>
  <si>
    <t>Année 1</t>
  </si>
  <si>
    <t>Année 2</t>
  </si>
  <si>
    <t>Année 3</t>
  </si>
  <si>
    <t xml:space="preserve">Date d'établissement du budget: </t>
  </si>
  <si>
    <t xml:space="preserve">Total 1 =  </t>
  </si>
  <si>
    <t xml:space="preserve">Total 2 =  </t>
  </si>
  <si>
    <t xml:space="preserve">Total 3 =  </t>
  </si>
  <si>
    <t xml:space="preserve">Total 4 =  </t>
  </si>
  <si>
    <t xml:space="preserve">Total 5 =  </t>
  </si>
  <si>
    <t>Répartition
/budget total</t>
  </si>
  <si>
    <t xml:space="preserve">Commentaires/Narratif financier: </t>
  </si>
  <si>
    <t>Titre du projet:</t>
  </si>
  <si>
    <t>Pays:</t>
  </si>
  <si>
    <t xml:space="preserve">Monnaie locale (LOC): </t>
  </si>
  <si>
    <t>LOC</t>
  </si>
  <si>
    <t>Taux de co-financement min obligatoire exigé par la FGC:</t>
  </si>
  <si>
    <t xml:space="preserve">1. PERSONNEL PROJET TERRAIN </t>
  </si>
  <si>
    <t>Participation locale</t>
  </si>
  <si>
    <t>Participation de l'OM requérante</t>
  </si>
  <si>
    <t xml:space="preserve">Part terrain financée par autre(s) bailleur(s) </t>
  </si>
  <si>
    <t>TOTAL</t>
  </si>
  <si>
    <t>TROISIEME ANNÉE</t>
  </si>
  <si>
    <t>DEUXIÈME ANNÉE</t>
  </si>
  <si>
    <t>PREMIÈRE ANNÉE</t>
  </si>
  <si>
    <t xml:space="preserve">7. IMPREVUS (C) </t>
  </si>
  <si>
    <t xml:space="preserve">Informations pour le calcul du plan de financement </t>
  </si>
  <si>
    <t>8. AUTRES FRAIS TERRAIN NON FINANCES PAR FGC** (G)</t>
  </si>
  <si>
    <t xml:space="preserve">Total 8 (G) =  </t>
  </si>
  <si>
    <t xml:space="preserve">Total 9 (I) =  </t>
  </si>
  <si>
    <t>Contribution FGC (M)</t>
  </si>
  <si>
    <t>TOTAL AUTRES PARTICIPATIONS (N)</t>
  </si>
  <si>
    <t xml:space="preserve">Pour calculer le plan de financement du projet et le montant de la requête complète à la FGC, la marche à suivre est la suivante: </t>
  </si>
  <si>
    <t>%</t>
  </si>
  <si>
    <t>Taux: 1 CHF = *</t>
  </si>
  <si>
    <t>DÉSIGNATION</t>
  </si>
  <si>
    <t>TOTAL GÉNÉRAL</t>
  </si>
  <si>
    <t xml:space="preserve">Total 6 =  </t>
  </si>
  <si>
    <t xml:space="preserve">Total 7 (C) =  </t>
  </si>
  <si>
    <t>9. INDEMNITES DE SUIVI DE PROJET (I)</t>
  </si>
  <si>
    <t>PLAN DE FINANCEMENT DU COÛT TOTAL DU PROJET</t>
  </si>
  <si>
    <t xml:space="preserve">1.     Indiquer le montant de la demande de financement à la FGC sur le sous-total projet terrain sans imprévus (A). </t>
  </si>
  <si>
    <t xml:space="preserve">2.     Ajouter une sous-rubrique dans la ligne budgétaire « Imprévus » (D), indiquant le montant prévu pour les éventuels frais d’imprévus financés par la FGC. Ce montant doit correspondre à 5% maximum du total des frais dont imprévus financés par la FGC (F) . </t>
  </si>
  <si>
    <t>4.     Calculer le montant autorisé des indemnités de suivi de projet financés par la FGC (J). Ce montant doit correspondre à maximum 12,5% de la part financée par la FGC (M) sur le coût total du projet.</t>
  </si>
  <si>
    <t>5.     Additionner le total des frais du projet sur le terrain (H) avec le total des indemnités de suivi de projet(I) présentés pour obtenir le coût total du projet (L).</t>
  </si>
  <si>
    <t>6.     Indiquer dans le tableau de plan de financement le montant total financé par la FGC (M) en additionnant le total des frais terrain dont imprévus financés par la FGC (F) ainsi que les frais administratifs demandés à la FGC (J).</t>
  </si>
  <si>
    <t>7.     Présenter la répartition des cofinancements des autres bailleurs.</t>
  </si>
  <si>
    <t>3.     Le cas échéant, indiquer dans les sous-rubriques correspondantes, les autres éventuels frais pris en charge par les autres bailleurs (imprévus (E), autres frais non financés par la FGC (G), éventuels frais d’indemnités de suivi de projet (K)).</t>
  </si>
  <si>
    <t xml:space="preserve">FORMULAIRE BUDGET RÉCAPITULATIF DE PROJET DE DÉVELOPPEMENT POUR DEMANDE DE FINANCEMENT À LA FGC </t>
  </si>
  <si>
    <r>
      <t xml:space="preserve">2. ACTIVITÉS </t>
    </r>
    <r>
      <rPr>
        <sz val="14"/>
        <color theme="0"/>
        <rFont val="Calibri"/>
        <family val="2"/>
      </rPr>
      <t>(recherche, formations, sensibilisation, outils de communication, etc.)</t>
    </r>
  </si>
  <si>
    <r>
      <t xml:space="preserve">3. INFRASTRUCTURES ET ÉQUIPEMENTS </t>
    </r>
    <r>
      <rPr>
        <sz val="14"/>
        <color theme="0"/>
        <rFont val="Calibri"/>
        <family val="2"/>
      </rPr>
      <t xml:space="preserve">(construction, réhabilitation, véhicules, materiel bureau, etc.) </t>
    </r>
  </si>
  <si>
    <r>
      <t xml:space="preserve">4. INSTRUMENTS ÉCONOMIQUES </t>
    </r>
    <r>
      <rPr>
        <sz val="14"/>
        <color theme="0"/>
        <rFont val="Calibri"/>
        <family val="2"/>
      </rPr>
      <t>(fonds de roulement, micro-crédits, etc.)</t>
    </r>
  </si>
  <si>
    <r>
      <t>5. FONCTIONNEMENT TERRAIN</t>
    </r>
    <r>
      <rPr>
        <sz val="14"/>
        <color theme="0"/>
        <rFont val="Calibri"/>
        <family val="2"/>
      </rPr>
      <t xml:space="preserve"> (loyer bureau, frais informatiques, frais bancaires, assurances, entretien véhicules, carburant, etc.)</t>
    </r>
  </si>
  <si>
    <r>
      <t xml:space="preserve">6. SUIVI, ÉVALUATION, CONTRÔLE </t>
    </r>
    <r>
      <rPr>
        <sz val="14"/>
        <color theme="0"/>
        <rFont val="Calibri"/>
        <family val="2"/>
      </rPr>
      <t xml:space="preserve">(frais de mission**, évaluation, capitalisation, audit financier) </t>
    </r>
  </si>
  <si>
    <r>
      <t xml:space="preserve">Sous-total projet terrain </t>
    </r>
    <r>
      <rPr>
        <b/>
        <i/>
        <u/>
        <sz val="14"/>
        <rFont val="Calibri"/>
        <family val="2"/>
      </rPr>
      <t>sans</t>
    </r>
    <r>
      <rPr>
        <b/>
        <i/>
        <sz val="14"/>
        <rFont val="Calibri"/>
        <family val="2"/>
      </rPr>
      <t xml:space="preserve"> imprévus </t>
    </r>
    <r>
      <rPr>
        <b/>
        <sz val="14"/>
        <rFont val="Calibri"/>
        <family val="2"/>
      </rPr>
      <t>(A)</t>
    </r>
  </si>
  <si>
    <r>
      <t>PLAN DE FINANCEMENT TERRAIN (</t>
    </r>
    <r>
      <rPr>
        <b/>
        <u/>
        <sz val="14"/>
        <color theme="1"/>
        <rFont val="Calibri"/>
        <family val="2"/>
      </rPr>
      <t>sans</t>
    </r>
    <r>
      <rPr>
        <b/>
        <sz val="14"/>
        <color theme="1"/>
        <rFont val="Calibri"/>
        <family val="2"/>
      </rPr>
      <t xml:space="preserve"> imprévus)</t>
    </r>
  </si>
  <si>
    <r>
      <t xml:space="preserve">Part terrain financée par la FGC </t>
    </r>
    <r>
      <rPr>
        <b/>
        <sz val="14"/>
        <color theme="1"/>
        <rFont val="Calibri"/>
        <family val="2"/>
      </rPr>
      <t>(B)</t>
    </r>
  </si>
  <si>
    <r>
      <t>7.1. Frais d'imprevus financés par la FGC</t>
    </r>
    <r>
      <rPr>
        <sz val="14"/>
        <color theme="1"/>
        <rFont val="Calibri"/>
        <family val="2"/>
      </rPr>
      <t xml:space="preserve"> </t>
    </r>
    <r>
      <rPr>
        <b/>
        <sz val="14"/>
        <color theme="1"/>
        <rFont val="Calibri"/>
        <family val="2"/>
      </rPr>
      <t>(D)</t>
    </r>
    <r>
      <rPr>
        <sz val="14"/>
        <color theme="1"/>
        <rFont val="Calibri"/>
        <family val="2"/>
      </rPr>
      <t xml:space="preserve">
(= Max 5% de F)</t>
    </r>
  </si>
  <si>
    <r>
      <t>7.2. Frais d'imprévus financés par autres bailleurs</t>
    </r>
    <r>
      <rPr>
        <b/>
        <sz val="14"/>
        <color theme="1"/>
        <rFont val="Calibri"/>
        <family val="2"/>
      </rPr>
      <t xml:space="preserve"> (E)</t>
    </r>
  </si>
  <si>
    <r>
      <t>Total frais terrain dont imprévus financés par FGC</t>
    </r>
    <r>
      <rPr>
        <b/>
        <sz val="14"/>
        <color theme="1"/>
        <rFont val="Calibri"/>
        <family val="2"/>
      </rPr>
      <t xml:space="preserve"> (F) </t>
    </r>
    <r>
      <rPr>
        <sz val="14"/>
        <color theme="1"/>
        <rFont val="Calibri"/>
        <family val="2"/>
      </rPr>
      <t>(=B+D)</t>
    </r>
  </si>
  <si>
    <r>
      <t xml:space="preserve">TOTAL FRAIS PROJET TERRAIN </t>
    </r>
    <r>
      <rPr>
        <b/>
        <sz val="14"/>
        <color theme="1"/>
        <rFont val="Calibri"/>
        <family val="2"/>
      </rPr>
      <t xml:space="preserve">(H) 
</t>
    </r>
    <r>
      <rPr>
        <sz val="14"/>
        <color theme="1"/>
        <rFont val="Calibri"/>
        <family val="2"/>
      </rPr>
      <t>(=A +C+G)</t>
    </r>
  </si>
  <si>
    <r>
      <t xml:space="preserve">9.1.Frais d'indemnités de suivi de projet demandés à la FGC sur sa contribution (J) </t>
    </r>
    <r>
      <rPr>
        <sz val="14"/>
        <color theme="1"/>
        <rFont val="Calibri"/>
        <family val="2"/>
      </rPr>
      <t xml:space="preserve">(=max 12,5% de M - cf Plan de financement plus bas ) </t>
    </r>
  </si>
  <si>
    <r>
      <t xml:space="preserve">9.2. Eventuels frais d'indemnités de suivi de projets octroyés par les autres contributions </t>
    </r>
    <r>
      <rPr>
        <b/>
        <sz val="14"/>
        <color theme="1"/>
        <rFont val="Calibri"/>
        <family val="2"/>
      </rPr>
      <t>(K)</t>
    </r>
  </si>
  <si>
    <r>
      <t>COÛT TOTAL DU PROJET (L)</t>
    </r>
    <r>
      <rPr>
        <sz val="14"/>
        <color theme="1"/>
        <rFont val="Calibri"/>
        <family val="2"/>
      </rPr>
      <t xml:space="preserve"> (=H + I)</t>
    </r>
  </si>
  <si>
    <r>
      <t xml:space="preserve">* Indiquer la valeur de 1 CHF en monnaie locale (LOC) sans mettre la devise (par ex. 1 CHF = 600) afin d'utiliser la cellule pour les formules de conversion de taux de </t>
    </r>
    <r>
      <rPr>
        <sz val="14"/>
        <rFont val="Calibri"/>
        <family val="2"/>
      </rPr>
      <t xml:space="preserve">change. 
** peuvent être financés par la FGC comme frais de mission: les frais de vols internationaux et nationaux, ainsi que de transport sur des longues distances, d'hébergement, de visa. Si ces dépenses ne sont pas auditées sur le terrain, les pièces justificatives devront être présentées à la FGC avec le rapport financier final. Des per diem, à hauteur maximale, de 30 CHF/jour/personne de l'OM participant à la mission peuvent aussi être comptabilisés.
*** Indiquer des éventuels frais de terrain financés par d'autres bailleurs mais ne pouvant être considérés pour financement de la FGC. </t>
    </r>
  </si>
  <si>
    <t>Autres bailleurs de fonds en Suisse (spécifier)</t>
  </si>
  <si>
    <t>Autres financement sur le terrain(préciser)</t>
  </si>
  <si>
    <t>TOTAL FINANCEMENTS (O)</t>
  </si>
  <si>
    <r>
      <t xml:space="preserve">DIFFÉRENCE COÛT/PARTICIPATION (P) </t>
    </r>
    <r>
      <rPr>
        <sz val="15"/>
        <color theme="1"/>
        <rFont val="Calibri"/>
        <family val="2"/>
      </rPr>
      <t>(=L-O)</t>
    </r>
  </si>
  <si>
    <t>La Terre est ronde</t>
  </si>
  <si>
    <t>Nicaragua</t>
  </si>
  <si>
    <t xml:space="preserve">Réduction de la violence genre </t>
  </si>
  <si>
    <t>18.11.2020</t>
  </si>
  <si>
    <t>Cordoba</t>
  </si>
  <si>
    <t>1.1.Coordinateur projet</t>
  </si>
  <si>
    <t>1.2. Travailleur social</t>
  </si>
  <si>
    <t>1.3.Psychologue</t>
  </si>
  <si>
    <t>1.4. Formateur en micro-commerce</t>
  </si>
  <si>
    <t>1.5. Comptable (50%)</t>
  </si>
  <si>
    <t>2.1. Atelier de formation sur problématique genre auprès des opérateurs de justice</t>
  </si>
  <si>
    <t>2.2.Formation professionnelle pour 10 bénéficiaires</t>
  </si>
  <si>
    <t>2.3.10 ateliers de formation sur le genre pour 20 participants</t>
  </si>
  <si>
    <t>2.4. 12 ateliers de nouvelle masculinité</t>
  </si>
  <si>
    <t>2.5. 15 ateliers de formation en micro-commerce</t>
  </si>
  <si>
    <t>2.6. 4 ateliers de formation en micro-commerce</t>
  </si>
  <si>
    <t>2.7. Activités de sensibilisation</t>
  </si>
  <si>
    <t xml:space="preserve">2.8. 15 sessions de groupe thérapeutiques de sensibilisation sur les questions genre. </t>
  </si>
  <si>
    <t>2.9. 1 foire de sensibilisation et d'information</t>
  </si>
  <si>
    <t>2.10. Matériel publicictaire</t>
  </si>
  <si>
    <t xml:space="preserve">3.1.Equipement pour la mise en œuvre de 10 micro-commerces </t>
  </si>
  <si>
    <t>3.2.Deux ordinateurs</t>
  </si>
  <si>
    <t>3.3.Deux motos</t>
  </si>
  <si>
    <t>4.1.Fonds de micro-crédit</t>
  </si>
  <si>
    <t>5.1. Loyer bureau, charges</t>
  </si>
  <si>
    <t>5.2.Fourniture de bureau</t>
  </si>
  <si>
    <t>5.3.Frais informatiques</t>
  </si>
  <si>
    <t>5.4. Entretien motos</t>
  </si>
  <si>
    <t>5.5. Assurances motos</t>
  </si>
  <si>
    <t>6.1.Evaluation externe</t>
  </si>
  <si>
    <t>6.2.Audit</t>
  </si>
  <si>
    <t>6.3.Frais avion missions</t>
  </si>
  <si>
    <t>6.4 Frais visa</t>
  </si>
  <si>
    <t>6.5. Per diem missions</t>
  </si>
  <si>
    <t>8.1.Bourse d'étude coordinateur pour formation genre</t>
  </si>
  <si>
    <r>
      <t xml:space="preserve">CE CANEVAS EST REMPLI AVEC UN EXEMPLE DE PROJET FICTIF. IL VOUS PERMET DE RETROUVER LES FORMULES DEVANT ÊTRE UTILISÉES POUR COMPLÉTER CE CANEVAS ET DONNE DES INDICATIONS SUR SON FONCTIONNEMENT. 
</t>
    </r>
    <r>
      <rPr>
        <b/>
        <sz val="14"/>
        <color theme="1"/>
        <rFont val="Calibri"/>
        <family val="2"/>
      </rPr>
      <t xml:space="preserve">Compléter ce tableau en fonction des lignes budgétaires qui concernent votre projet. Des sous-rubriques budgétaires peuvent être ajoutées sous les lignes budgétaires principales en fonction des besoins du projet. </t>
    </r>
  </si>
  <si>
    <t>8.     Le montant indiqué dans le total des financements (O) devrait être le même que le coût total du projet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</si>
</sst>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C_H_F"/>
    <numFmt numFmtId="165" formatCode="0.0%"/>
    <numFmt numFmtId="166" formatCode="#,##0.00\ _C_H_F"/>
  </numFmts>
  <fonts count="27"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rial"/>
      <family val="2"/>
    </font>
    <font>
      <sz val="12.5"/>
      <color theme="1"/>
      <name val="Calibri"/>
      <family val="2"/>
    </font>
    <font>
      <sz val="13"/>
      <color theme="1"/>
      <name val="Calibri"/>
      <family val="2"/>
    </font>
    <font>
      <b/>
      <sz val="13"/>
      <color theme="1"/>
      <name val="Calibri"/>
      <family val="2"/>
    </font>
    <font>
      <b/>
      <sz val="15"/>
      <color theme="1"/>
      <name val="Calibri"/>
      <family val="2"/>
    </font>
    <font>
      <sz val="15"/>
      <color theme="1"/>
      <name val="Calibri"/>
      <family val="2"/>
    </font>
    <font>
      <b/>
      <sz val="14"/>
      <name val="Calibri"/>
      <family val="2"/>
    </font>
    <font>
      <sz val="14"/>
      <name val="Calibri"/>
      <family val="2"/>
    </font>
    <font>
      <sz val="14"/>
      <color theme="1"/>
      <name val="Calibri"/>
      <family val="2"/>
    </font>
    <font>
      <b/>
      <sz val="14"/>
      <color theme="1"/>
      <name val="Calibri"/>
      <family val="2"/>
    </font>
    <font>
      <b/>
      <u/>
      <sz val="12"/>
      <color theme="1"/>
      <name val="Arial"/>
      <family val="2"/>
    </font>
    <font>
      <b/>
      <sz val="15"/>
      <name val="Calibri"/>
      <family val="2"/>
    </font>
    <font>
      <sz val="15"/>
      <name val="Calibri"/>
      <family val="2"/>
    </font>
    <font>
      <b/>
      <sz val="14"/>
      <color rgb="FFFF0000"/>
      <name val="Calibri"/>
      <family val="2"/>
    </font>
    <font>
      <b/>
      <sz val="14"/>
      <color theme="0"/>
      <name val="Calibri"/>
      <family val="2"/>
    </font>
    <font>
      <sz val="14"/>
      <color theme="0" tint="-0.499984740745262"/>
      <name val="Calibri"/>
      <family val="2"/>
    </font>
    <font>
      <sz val="14"/>
      <color theme="0"/>
      <name val="Calibri"/>
      <family val="2"/>
    </font>
    <font>
      <b/>
      <i/>
      <sz val="14"/>
      <name val="Calibri"/>
      <family val="2"/>
    </font>
    <font>
      <b/>
      <i/>
      <u/>
      <sz val="14"/>
      <name val="Calibri"/>
      <family val="2"/>
    </font>
    <font>
      <b/>
      <i/>
      <sz val="14"/>
      <color theme="1"/>
      <name val="Calibri"/>
      <family val="2"/>
    </font>
    <font>
      <b/>
      <u/>
      <sz val="14"/>
      <color theme="1"/>
      <name val="Calibri"/>
      <family val="2"/>
    </font>
    <font>
      <b/>
      <sz val="16"/>
      <color theme="1"/>
      <name val="Calibri"/>
      <family val="2"/>
    </font>
    <font>
      <sz val="16"/>
      <color theme="1"/>
      <name val="Calibri"/>
      <family val="2"/>
    </font>
  </fonts>
  <fills count="22">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rgb="FFFFFF00"/>
        <bgColor indexed="64"/>
      </patternFill>
    </fill>
    <fill>
      <patternFill patternType="solid">
        <fgColor theme="0"/>
        <bgColor theme="4"/>
      </patternFill>
    </fill>
    <fill>
      <patternFill patternType="solid">
        <fgColor theme="1" tint="0.499984740745262"/>
        <bgColor theme="0"/>
      </patternFill>
    </fill>
    <fill>
      <patternFill patternType="solid">
        <fgColor theme="0" tint="-0.249977111117893"/>
        <bgColor theme="4"/>
      </patternFill>
    </fill>
    <fill>
      <patternFill patternType="gray0625">
        <fgColor theme="0" tint="-0.249977111117893"/>
        <bgColor theme="0"/>
      </patternFill>
    </fill>
    <fill>
      <patternFill patternType="gray0625">
        <fgColor theme="0" tint="-0.249977111117893"/>
        <bgColor theme="0" tint="-0.14999847407452621"/>
      </patternFill>
    </fill>
    <fill>
      <patternFill patternType="solid">
        <fgColor theme="6" tint="0.59999389629810485"/>
        <bgColor indexed="64"/>
      </patternFill>
    </fill>
    <fill>
      <patternFill patternType="gray0625">
        <fgColor theme="0" tint="-0.34998626667073579"/>
        <bgColor theme="0" tint="-0.249977111117893"/>
      </patternFill>
    </fill>
    <fill>
      <patternFill patternType="gray0625">
        <fgColor theme="0" tint="-0.249977111117893"/>
        <bgColor rgb="FFFFFF00"/>
      </patternFill>
    </fill>
    <fill>
      <patternFill patternType="solid">
        <fgColor theme="0" tint="-0.14996795556505021"/>
        <bgColor theme="4"/>
      </patternFill>
    </fill>
    <fill>
      <patternFill patternType="solid">
        <fgColor theme="0" tint="-0.14996795556505021"/>
        <bgColor indexed="64"/>
      </patternFill>
    </fill>
    <fill>
      <patternFill patternType="gray0625">
        <fgColor theme="0" tint="-0.249977111117893"/>
        <bgColor theme="0" tint="-0.24994659260841701"/>
      </patternFill>
    </fill>
    <fill>
      <patternFill patternType="solid">
        <fgColor theme="0" tint="-0.34998626667073579"/>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medium">
        <color auto="1"/>
      </top>
      <bottom/>
      <diagonal/>
    </border>
    <border>
      <left style="medium">
        <color auto="1"/>
      </left>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uble">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
      <left style="hair">
        <color auto="1"/>
      </left>
      <right style="thin">
        <color auto="1"/>
      </right>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style="hair">
        <color auto="1"/>
      </left>
      <right style="thin">
        <color auto="1"/>
      </right>
      <top style="double">
        <color auto="1"/>
      </top>
      <bottom style="thin">
        <color auto="1"/>
      </bottom>
      <diagonal/>
    </border>
    <border>
      <left/>
      <right style="thin">
        <color auto="1"/>
      </right>
      <top style="hair">
        <color auto="1"/>
      </top>
      <bottom style="thin">
        <color auto="1"/>
      </bottom>
      <diagonal/>
    </border>
    <border>
      <left style="hair">
        <color auto="1"/>
      </left>
      <right style="hair">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s>
  <cellStyleXfs count="38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95">
    <xf numFmtId="0" fontId="0" fillId="0" borderId="0" xfId="0"/>
    <xf numFmtId="164" fontId="5" fillId="0" borderId="0" xfId="0" applyNumberFormat="1" applyFont="1" applyBorder="1"/>
    <xf numFmtId="3" fontId="5" fillId="0" borderId="0" xfId="0" applyNumberFormat="1" applyFont="1" applyBorder="1"/>
    <xf numFmtId="165" fontId="5" fillId="0" borderId="0" xfId="0" applyNumberFormat="1" applyFont="1" applyBorder="1" applyAlignment="1">
      <alignment horizontal="center"/>
    </xf>
    <xf numFmtId="0" fontId="5" fillId="0" borderId="4" xfId="0" applyNumberFormat="1" applyFont="1" applyBorder="1"/>
    <xf numFmtId="164" fontId="9" fillId="0" borderId="3" xfId="0" applyNumberFormat="1" applyFont="1" applyBorder="1"/>
    <xf numFmtId="164" fontId="12" fillId="0" borderId="0" xfId="0" applyNumberFormat="1" applyFont="1" applyBorder="1" applyAlignment="1">
      <alignment vertical="center"/>
    </xf>
    <xf numFmtId="164" fontId="13" fillId="0" borderId="0" xfId="0" applyNumberFormat="1" applyFont="1" applyBorder="1" applyAlignment="1">
      <alignment vertical="center"/>
    </xf>
    <xf numFmtId="164" fontId="6" fillId="0" borderId="0" xfId="0" applyNumberFormat="1" applyFont="1" applyBorder="1" applyAlignment="1">
      <alignment horizontal="center" vertical="center"/>
    </xf>
    <xf numFmtId="164" fontId="6" fillId="0" borderId="0" xfId="0" applyNumberFormat="1" applyFont="1" applyBorder="1"/>
    <xf numFmtId="0" fontId="14" fillId="0" borderId="0" xfId="0" applyFont="1" applyBorder="1" applyAlignment="1">
      <alignment horizontal="justify" vertical="center"/>
    </xf>
    <xf numFmtId="0" fontId="4" fillId="0" borderId="0" xfId="0" applyFont="1"/>
    <xf numFmtId="0" fontId="4" fillId="0" borderId="0" xfId="0" applyFont="1" applyBorder="1" applyAlignment="1">
      <alignment horizontal="justify" vertical="center"/>
    </xf>
    <xf numFmtId="0" fontId="4" fillId="0" borderId="0" xfId="0" applyFont="1" applyAlignment="1">
      <alignment horizontal="justify" vertical="center"/>
    </xf>
    <xf numFmtId="0" fontId="15" fillId="0" borderId="13" xfId="0" applyNumberFormat="1" applyFont="1" applyBorder="1" applyAlignment="1">
      <alignment horizontal="right" vertical="center" wrapText="1"/>
    </xf>
    <xf numFmtId="0" fontId="15" fillId="0" borderId="15" xfId="0" applyNumberFormat="1" applyFont="1" applyBorder="1" applyAlignment="1">
      <alignment horizontal="right" vertical="center" wrapText="1"/>
    </xf>
    <xf numFmtId="165" fontId="15" fillId="4" borderId="16" xfId="0" applyNumberFormat="1" applyFont="1" applyFill="1" applyBorder="1" applyAlignment="1">
      <alignment horizontal="center" vertical="center" wrapText="1"/>
    </xf>
    <xf numFmtId="164" fontId="9" fillId="0" borderId="17" xfId="0" applyNumberFormat="1" applyFont="1" applyBorder="1" applyAlignment="1">
      <alignment horizontal="right" vertical="center" wrapText="1"/>
    </xf>
    <xf numFmtId="49" fontId="9" fillId="0" borderId="12" xfId="0" applyNumberFormat="1" applyFont="1" applyBorder="1" applyAlignment="1">
      <alignment horizontal="center" vertical="center"/>
    </xf>
    <xf numFmtId="166" fontId="8" fillId="0" borderId="18" xfId="0" applyNumberFormat="1" applyFont="1" applyBorder="1" applyAlignment="1">
      <alignment horizontal="center" vertical="distributed"/>
    </xf>
    <xf numFmtId="164" fontId="12" fillId="0" borderId="0" xfId="0" applyNumberFormat="1" applyFont="1" applyBorder="1"/>
    <xf numFmtId="0" fontId="13" fillId="0" borderId="39" xfId="0" applyFont="1" applyBorder="1" applyAlignment="1">
      <alignment horizontal="center" vertical="center" wrapText="1"/>
    </xf>
    <xf numFmtId="0" fontId="13" fillId="3" borderId="40"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3" borderId="18" xfId="0" applyFont="1" applyFill="1" applyBorder="1" applyAlignment="1">
      <alignment horizontal="center" vertical="center" wrapText="1"/>
    </xf>
    <xf numFmtId="3" fontId="13" fillId="4" borderId="17" xfId="0" applyNumberFormat="1" applyFont="1" applyFill="1" applyBorder="1" applyAlignment="1">
      <alignment horizontal="center" vertical="center" wrapText="1"/>
    </xf>
    <xf numFmtId="3" fontId="13" fillId="3" borderId="18" xfId="0" applyNumberFormat="1" applyFont="1" applyFill="1" applyBorder="1" applyAlignment="1">
      <alignment horizontal="center" vertical="center" wrapText="1"/>
    </xf>
    <xf numFmtId="0" fontId="18" fillId="8" borderId="33" xfId="0" applyNumberFormat="1" applyFont="1" applyFill="1" applyBorder="1" applyAlignment="1">
      <alignment horizontal="left" vertical="center" wrapText="1"/>
    </xf>
    <xf numFmtId="0" fontId="12" fillId="8" borderId="22" xfId="0" applyFont="1" applyFill="1" applyBorder="1" applyAlignment="1">
      <alignment horizontal="left" vertical="center"/>
    </xf>
    <xf numFmtId="0" fontId="12" fillId="8" borderId="31" xfId="0" applyFont="1" applyFill="1" applyBorder="1" applyAlignment="1">
      <alignment vertical="center"/>
    </xf>
    <xf numFmtId="164" fontId="18" fillId="0" borderId="0" xfId="0" applyNumberFormat="1" applyFont="1" applyBorder="1" applyAlignment="1">
      <alignment horizontal="left" vertical="center"/>
    </xf>
    <xf numFmtId="0" fontId="12" fillId="0" borderId="29" xfId="0" applyNumberFormat="1" applyFont="1" applyBorder="1" applyAlignment="1">
      <alignment horizontal="left" vertical="center" wrapText="1"/>
    </xf>
    <xf numFmtId="3" fontId="12" fillId="0" borderId="25" xfId="0" applyNumberFormat="1" applyFont="1" applyBorder="1" applyAlignment="1">
      <alignment horizontal="right" vertical="center"/>
    </xf>
    <xf numFmtId="3" fontId="12" fillId="3" borderId="30" xfId="0" applyNumberFormat="1" applyFont="1" applyFill="1" applyBorder="1" applyAlignment="1">
      <alignment horizontal="right" vertical="center"/>
    </xf>
    <xf numFmtId="3" fontId="12" fillId="4" borderId="25" xfId="0" applyNumberFormat="1" applyFont="1" applyFill="1" applyBorder="1" applyAlignment="1">
      <alignment horizontal="right" vertical="center" wrapText="1"/>
    </xf>
    <xf numFmtId="165" fontId="19" fillId="13" borderId="29" xfId="0" applyNumberFormat="1" applyFont="1" applyFill="1" applyBorder="1" applyAlignment="1">
      <alignment horizontal="center" vertical="center" wrapText="1"/>
    </xf>
    <xf numFmtId="0" fontId="12" fillId="0" borderId="20" xfId="0" applyNumberFormat="1" applyFont="1" applyBorder="1" applyAlignment="1">
      <alignment horizontal="left" vertical="center" wrapText="1"/>
    </xf>
    <xf numFmtId="3" fontId="12" fillId="0" borderId="15" xfId="0" applyNumberFormat="1" applyFont="1" applyBorder="1" applyAlignment="1">
      <alignment horizontal="right" vertical="center"/>
    </xf>
    <xf numFmtId="3" fontId="12" fillId="3" borderId="16" xfId="0" applyNumberFormat="1" applyFont="1" applyFill="1" applyBorder="1" applyAlignment="1">
      <alignment horizontal="right" vertical="center"/>
    </xf>
    <xf numFmtId="165" fontId="19" fillId="13" borderId="20" xfId="0" applyNumberFormat="1" applyFont="1" applyFill="1" applyBorder="1" applyAlignment="1">
      <alignment horizontal="center" vertical="center" wrapText="1"/>
    </xf>
    <xf numFmtId="0" fontId="13" fillId="0" borderId="21" xfId="0" applyNumberFormat="1" applyFont="1" applyBorder="1" applyAlignment="1">
      <alignment horizontal="right" vertical="center" wrapText="1"/>
    </xf>
    <xf numFmtId="165" fontId="13" fillId="13" borderId="18" xfId="0" applyNumberFormat="1" applyFont="1" applyFill="1" applyBorder="1" applyAlignment="1">
      <alignment horizontal="center" vertical="center" wrapText="1"/>
    </xf>
    <xf numFmtId="164" fontId="12" fillId="0" borderId="0" xfId="0" applyNumberFormat="1" applyFont="1" applyBorder="1" applyAlignment="1">
      <alignment horizontal="left" vertical="center"/>
    </xf>
    <xf numFmtId="0" fontId="12" fillId="0" borderId="25" xfId="0" applyNumberFormat="1" applyFont="1" applyBorder="1" applyAlignment="1">
      <alignment horizontal="left" vertical="center" wrapText="1"/>
    </xf>
    <xf numFmtId="3" fontId="12" fillId="4" borderId="47" xfId="0" applyNumberFormat="1" applyFont="1" applyFill="1" applyBorder="1" applyAlignment="1">
      <alignment horizontal="right" vertical="center" wrapText="1"/>
    </xf>
    <xf numFmtId="0" fontId="13" fillId="0" borderId="17" xfId="0" applyNumberFormat="1" applyFont="1" applyBorder="1" applyAlignment="1">
      <alignment horizontal="right" vertical="center" wrapText="1"/>
    </xf>
    <xf numFmtId="0" fontId="12" fillId="4" borderId="29" xfId="0" applyNumberFormat="1" applyFont="1" applyFill="1" applyBorder="1" applyAlignment="1">
      <alignment horizontal="left" vertical="center" wrapText="1"/>
    </xf>
    <xf numFmtId="165" fontId="13" fillId="13" borderId="28" xfId="0" applyNumberFormat="1" applyFont="1" applyFill="1" applyBorder="1" applyAlignment="1">
      <alignment horizontal="center" vertical="center" wrapText="1"/>
    </xf>
    <xf numFmtId="0" fontId="21" fillId="7" borderId="7" xfId="0" applyNumberFormat="1" applyFont="1" applyFill="1" applyBorder="1" applyAlignment="1">
      <alignment horizontal="left" vertical="center" wrapText="1"/>
    </xf>
    <xf numFmtId="3" fontId="21" fillId="14" borderId="26" xfId="0" applyNumberFormat="1" applyFont="1" applyFill="1" applyBorder="1" applyAlignment="1">
      <alignment horizontal="right" vertical="center" wrapText="1"/>
    </xf>
    <xf numFmtId="165" fontId="23" fillId="11" borderId="1" xfId="0" applyNumberFormat="1" applyFont="1" applyFill="1" applyBorder="1" applyAlignment="1">
      <alignment horizontal="center" vertical="center" wrapText="1"/>
    </xf>
    <xf numFmtId="164" fontId="21" fillId="4" borderId="0" xfId="0" applyNumberFormat="1" applyFont="1" applyFill="1" applyBorder="1" applyAlignment="1">
      <alignment vertical="center"/>
    </xf>
    <xf numFmtId="0" fontId="13" fillId="5" borderId="33" xfId="0" applyFont="1" applyFill="1" applyBorder="1"/>
    <xf numFmtId="4" fontId="12" fillId="5" borderId="22" xfId="0" applyNumberFormat="1" applyFont="1" applyFill="1" applyBorder="1"/>
    <xf numFmtId="4" fontId="12" fillId="5" borderId="31" xfId="0" applyNumberFormat="1" applyFont="1" applyFill="1" applyBorder="1"/>
    <xf numFmtId="0" fontId="12" fillId="0" borderId="0" xfId="0" applyFont="1"/>
    <xf numFmtId="0" fontId="12" fillId="6" borderId="29" xfId="0" applyFont="1" applyFill="1" applyBorder="1"/>
    <xf numFmtId="3" fontId="12" fillId="6" borderId="25" xfId="0" applyNumberFormat="1" applyFont="1" applyFill="1" applyBorder="1"/>
    <xf numFmtId="3" fontId="12" fillId="15" borderId="30" xfId="0" applyNumberFormat="1" applyFont="1" applyFill="1" applyBorder="1"/>
    <xf numFmtId="0" fontId="12" fillId="6" borderId="21" xfId="0" applyFont="1" applyFill="1" applyBorder="1"/>
    <xf numFmtId="3" fontId="12" fillId="6" borderId="17" xfId="0" applyNumberFormat="1" applyFont="1" applyFill="1" applyBorder="1"/>
    <xf numFmtId="3" fontId="12" fillId="15" borderId="18" xfId="0" applyNumberFormat="1" applyFont="1" applyFill="1" applyBorder="1"/>
    <xf numFmtId="0" fontId="13" fillId="0" borderId="29" xfId="0" applyNumberFormat="1" applyFont="1" applyBorder="1" applyAlignment="1">
      <alignment horizontal="left" vertical="center" wrapText="1"/>
    </xf>
    <xf numFmtId="3" fontId="11" fillId="3" borderId="30" xfId="0" applyNumberFormat="1" applyFont="1" applyFill="1" applyBorder="1" applyAlignment="1">
      <alignment horizontal="right" vertical="center"/>
    </xf>
    <xf numFmtId="0" fontId="10" fillId="0" borderId="21" xfId="0" applyNumberFormat="1" applyFont="1" applyBorder="1" applyAlignment="1">
      <alignment horizontal="right" vertical="center" wrapText="1"/>
    </xf>
    <xf numFmtId="165" fontId="10" fillId="13" borderId="16" xfId="0" applyNumberFormat="1" applyFont="1" applyFill="1" applyBorder="1" applyAlignment="1">
      <alignment horizontal="center" vertical="center" wrapText="1"/>
    </xf>
    <xf numFmtId="164" fontId="11" fillId="0" borderId="0" xfId="0" applyNumberFormat="1" applyFont="1" applyBorder="1" applyAlignment="1">
      <alignment vertical="center"/>
    </xf>
    <xf numFmtId="0" fontId="23" fillId="2" borderId="1" xfId="0" applyNumberFormat="1" applyFont="1" applyFill="1" applyBorder="1" applyAlignment="1">
      <alignment horizontal="left" vertical="center" wrapText="1"/>
    </xf>
    <xf numFmtId="3" fontId="23" fillId="12" borderId="24" xfId="0" applyNumberFormat="1" applyFont="1" applyFill="1" applyBorder="1" applyAlignment="1">
      <alignment horizontal="right" vertical="center"/>
    </xf>
    <xf numFmtId="165" fontId="23" fillId="12" borderId="24" xfId="0" applyNumberFormat="1" applyFont="1" applyFill="1" applyBorder="1" applyAlignment="1">
      <alignment horizontal="center" vertical="center" wrapText="1"/>
    </xf>
    <xf numFmtId="164" fontId="23" fillId="0" borderId="0" xfId="0" applyNumberFormat="1" applyFont="1" applyBorder="1" applyAlignment="1">
      <alignment vertical="center"/>
    </xf>
    <xf numFmtId="165" fontId="13" fillId="13" borderId="20" xfId="0" applyNumberFormat="1" applyFont="1" applyFill="1" applyBorder="1" applyAlignment="1">
      <alignment horizontal="center" vertical="center" wrapText="1"/>
    </xf>
    <xf numFmtId="165" fontId="23" fillId="12" borderId="1" xfId="0" applyNumberFormat="1" applyFont="1" applyFill="1" applyBorder="1" applyAlignment="1">
      <alignment horizontal="center" vertical="center" wrapText="1"/>
    </xf>
    <xf numFmtId="0" fontId="13" fillId="0" borderId="48" xfId="0" applyNumberFormat="1" applyFont="1" applyBorder="1" applyAlignment="1">
      <alignment horizontal="left" vertical="center" wrapText="1"/>
    </xf>
    <xf numFmtId="0" fontId="12" fillId="0" borderId="34" xfId="0" applyNumberFormat="1" applyFont="1" applyBorder="1" applyAlignment="1">
      <alignment horizontal="left" vertical="center" wrapText="1"/>
    </xf>
    <xf numFmtId="0" fontId="12" fillId="11" borderId="8" xfId="0" applyFont="1" applyFill="1" applyBorder="1" applyAlignment="1">
      <alignment horizontal="right" vertical="center"/>
    </xf>
    <xf numFmtId="0" fontId="13" fillId="0" borderId="41" xfId="0" applyNumberFormat="1" applyFont="1" applyBorder="1" applyAlignment="1">
      <alignment horizontal="right" vertical="center" wrapText="1"/>
    </xf>
    <xf numFmtId="165" fontId="13" fillId="13" borderId="44" xfId="0" applyNumberFormat="1" applyFont="1" applyFill="1" applyBorder="1" applyAlignment="1">
      <alignment horizontal="center" vertical="center" wrapText="1"/>
    </xf>
    <xf numFmtId="0" fontId="13" fillId="2" borderId="36" xfId="0" applyNumberFormat="1" applyFont="1" applyFill="1" applyBorder="1" applyAlignment="1">
      <alignment horizontal="left" vertical="center" wrapText="1"/>
    </xf>
    <xf numFmtId="0" fontId="12" fillId="11" borderId="37" xfId="0" applyFont="1" applyFill="1" applyBorder="1" applyAlignment="1">
      <alignment horizontal="right" vertical="center"/>
    </xf>
    <xf numFmtId="3" fontId="13" fillId="16" borderId="38" xfId="0" applyNumberFormat="1" applyFont="1" applyFill="1" applyBorder="1" applyAlignment="1">
      <alignment horizontal="right" vertical="center"/>
    </xf>
    <xf numFmtId="3" fontId="13" fillId="16" borderId="37" xfId="0" applyNumberFormat="1" applyFont="1" applyFill="1" applyBorder="1" applyAlignment="1">
      <alignment horizontal="right" vertical="center"/>
    </xf>
    <xf numFmtId="165" fontId="13" fillId="16" borderId="45" xfId="0" applyNumberFormat="1" applyFont="1" applyFill="1" applyBorder="1" applyAlignment="1">
      <alignment horizontal="center" vertical="center" wrapText="1"/>
    </xf>
    <xf numFmtId="164" fontId="12" fillId="4" borderId="0" xfId="0" applyNumberFormat="1" applyFont="1" applyFill="1" applyBorder="1" applyAlignment="1">
      <alignment vertical="center"/>
    </xf>
    <xf numFmtId="0" fontId="12" fillId="0" borderId="4" xfId="0" applyNumberFormat="1" applyFont="1" applyBorder="1"/>
    <xf numFmtId="3" fontId="12" fillId="0" borderId="0" xfId="0" applyNumberFormat="1" applyFont="1" applyBorder="1"/>
    <xf numFmtId="165" fontId="12" fillId="0" borderId="0" xfId="0" applyNumberFormat="1" applyFont="1" applyBorder="1" applyAlignment="1">
      <alignment horizontal="center"/>
    </xf>
    <xf numFmtId="0" fontId="12" fillId="0" borderId="2" xfId="0" applyNumberFormat="1" applyFont="1" applyBorder="1"/>
    <xf numFmtId="164" fontId="9" fillId="4" borderId="0" xfId="0" applyNumberFormat="1" applyFont="1" applyFill="1" applyBorder="1" applyAlignment="1">
      <alignment vertical="center"/>
    </xf>
    <xf numFmtId="0" fontId="8" fillId="9" borderId="1" xfId="0" applyNumberFormat="1" applyFont="1" applyFill="1" applyBorder="1" applyAlignment="1">
      <alignment horizontal="left" vertical="center" wrapText="1"/>
    </xf>
    <xf numFmtId="0" fontId="9" fillId="11" borderId="7" xfId="0" applyFont="1" applyFill="1" applyBorder="1" applyAlignment="1">
      <alignment horizontal="right" vertical="center"/>
    </xf>
    <xf numFmtId="3" fontId="8" fillId="17" borderId="2" xfId="0" applyNumberFormat="1" applyFont="1" applyFill="1" applyBorder="1" applyAlignment="1">
      <alignment horizontal="right" vertical="center"/>
    </xf>
    <xf numFmtId="3" fontId="8" fillId="17" borderId="1" xfId="0" applyNumberFormat="1" applyFont="1" applyFill="1" applyBorder="1" applyAlignment="1">
      <alignment horizontal="right" vertical="center"/>
    </xf>
    <xf numFmtId="165" fontId="8" fillId="17" borderId="5" xfId="0" applyNumberFormat="1" applyFont="1" applyFill="1" applyBorder="1" applyAlignment="1">
      <alignment horizontal="center" vertical="center" wrapText="1"/>
    </xf>
    <xf numFmtId="0" fontId="9" fillId="0" borderId="19" xfId="0" applyNumberFormat="1" applyFont="1" applyBorder="1" applyAlignment="1">
      <alignment horizontal="left" vertical="center" wrapText="1"/>
    </xf>
    <xf numFmtId="0" fontId="9" fillId="11" borderId="8" xfId="0" applyFont="1" applyFill="1" applyBorder="1" applyAlignment="1">
      <alignment horizontal="right" vertical="center"/>
    </xf>
    <xf numFmtId="3" fontId="9" fillId="10" borderId="19" xfId="0" applyNumberFormat="1" applyFont="1" applyFill="1" applyBorder="1" applyAlignment="1">
      <alignment horizontal="right" vertical="center"/>
    </xf>
    <xf numFmtId="3" fontId="9" fillId="13" borderId="19" xfId="0" applyNumberFormat="1" applyFont="1" applyFill="1" applyBorder="1" applyAlignment="1">
      <alignment horizontal="right" vertical="center"/>
    </xf>
    <xf numFmtId="165" fontId="9" fillId="13" borderId="31" xfId="0" applyNumberFormat="1" applyFont="1" applyFill="1" applyBorder="1" applyAlignment="1">
      <alignment horizontal="center" vertical="center" wrapText="1"/>
    </xf>
    <xf numFmtId="0" fontId="9" fillId="0" borderId="20" xfId="0" applyNumberFormat="1" applyFont="1" applyBorder="1" applyAlignment="1">
      <alignment horizontal="left" vertical="center" wrapText="1"/>
    </xf>
    <xf numFmtId="3" fontId="9" fillId="10" borderId="20" xfId="0" applyNumberFormat="1" applyFont="1" applyFill="1" applyBorder="1" applyAlignment="1">
      <alignment horizontal="right" vertical="center"/>
    </xf>
    <xf numFmtId="3" fontId="9" fillId="13" borderId="20" xfId="0" applyNumberFormat="1" applyFont="1" applyFill="1" applyBorder="1" applyAlignment="1">
      <alignment horizontal="right" vertical="center"/>
    </xf>
    <xf numFmtId="165" fontId="9" fillId="13" borderId="32" xfId="0" applyNumberFormat="1" applyFont="1" applyFill="1" applyBorder="1" applyAlignment="1">
      <alignment horizontal="center" vertical="center" wrapText="1"/>
    </xf>
    <xf numFmtId="164" fontId="9" fillId="4" borderId="8" xfId="0" applyNumberFormat="1" applyFont="1" applyFill="1" applyBorder="1" applyAlignment="1">
      <alignment vertical="center"/>
    </xf>
    <xf numFmtId="0" fontId="8" fillId="4" borderId="21" xfId="0" applyNumberFormat="1" applyFont="1" applyFill="1" applyBorder="1" applyAlignment="1">
      <alignment horizontal="left" vertical="center" wrapText="1"/>
    </xf>
    <xf numFmtId="0" fontId="8" fillId="11" borderId="8" xfId="0" applyFont="1" applyFill="1" applyBorder="1" applyAlignment="1">
      <alignment horizontal="right" vertical="center"/>
    </xf>
    <xf numFmtId="3" fontId="8" fillId="13" borderId="21" xfId="0" applyNumberFormat="1" applyFont="1" applyFill="1" applyBorder="1" applyAlignment="1">
      <alignment horizontal="right" vertical="center"/>
    </xf>
    <xf numFmtId="165" fontId="8" fillId="13" borderId="46" xfId="0" applyNumberFormat="1" applyFont="1" applyFill="1" applyBorder="1" applyAlignment="1">
      <alignment horizontal="center" vertical="center" wrapText="1"/>
    </xf>
    <xf numFmtId="0" fontId="8" fillId="4" borderId="7" xfId="0" applyNumberFormat="1" applyFont="1" applyFill="1" applyBorder="1" applyAlignment="1">
      <alignment horizontal="left" vertical="center" wrapText="1"/>
    </xf>
    <xf numFmtId="3" fontId="8" fillId="13" borderId="6" xfId="0" applyNumberFormat="1" applyFont="1" applyFill="1" applyBorder="1" applyAlignment="1">
      <alignment horizontal="right" vertical="center"/>
    </xf>
    <xf numFmtId="3" fontId="8" fillId="13" borderId="9" xfId="0" applyNumberFormat="1" applyFont="1" applyFill="1" applyBorder="1" applyAlignment="1">
      <alignment horizontal="right" vertical="center"/>
    </xf>
    <xf numFmtId="165" fontId="8" fillId="13" borderId="5" xfId="0" applyNumberFormat="1" applyFont="1" applyFill="1" applyBorder="1" applyAlignment="1">
      <alignment horizontal="center" vertical="center" wrapText="1"/>
    </xf>
    <xf numFmtId="0" fontId="8" fillId="4" borderId="37" xfId="0" applyNumberFormat="1" applyFont="1" applyFill="1" applyBorder="1" applyAlignment="1">
      <alignment horizontal="left" vertical="center" wrapText="1"/>
    </xf>
    <xf numFmtId="0" fontId="9" fillId="11" borderId="37" xfId="0" applyFont="1" applyFill="1" applyBorder="1" applyAlignment="1">
      <alignment horizontal="right" vertical="center"/>
    </xf>
    <xf numFmtId="3" fontId="9" fillId="13" borderId="38" xfId="0" applyNumberFormat="1" applyFont="1" applyFill="1" applyBorder="1" applyAlignment="1">
      <alignment horizontal="right" vertical="center"/>
    </xf>
    <xf numFmtId="3" fontId="9" fillId="13" borderId="37" xfId="0" applyNumberFormat="1" applyFont="1" applyFill="1" applyBorder="1" applyAlignment="1">
      <alignment horizontal="right" vertical="center"/>
    </xf>
    <xf numFmtId="0" fontId="25" fillId="4" borderId="1" xfId="0" applyNumberFormat="1" applyFont="1" applyFill="1" applyBorder="1" applyAlignment="1">
      <alignment horizontal="left" vertical="center" wrapText="1"/>
    </xf>
    <xf numFmtId="165" fontId="25" fillId="4" borderId="1" xfId="0" applyNumberFormat="1" applyFont="1" applyFill="1" applyBorder="1" applyAlignment="1">
      <alignment horizontal="center" vertical="center" wrapText="1"/>
    </xf>
    <xf numFmtId="164" fontId="26" fillId="4" borderId="0" xfId="0" applyNumberFormat="1" applyFont="1" applyFill="1" applyBorder="1" applyAlignment="1">
      <alignment vertical="center"/>
    </xf>
    <xf numFmtId="3" fontId="12" fillId="0" borderId="25" xfId="0" applyNumberFormat="1" applyFont="1" applyBorder="1" applyAlignment="1">
      <alignment horizontal="right" vertical="center" wrapText="1"/>
    </xf>
    <xf numFmtId="3" fontId="12" fillId="3" borderId="30" xfId="0" applyNumberFormat="1" applyFont="1" applyFill="1" applyBorder="1" applyAlignment="1">
      <alignment horizontal="right" vertical="center" wrapText="1"/>
    </xf>
    <xf numFmtId="164" fontId="12" fillId="0" borderId="0" xfId="0" applyNumberFormat="1" applyFont="1" applyBorder="1" applyAlignment="1">
      <alignment horizontal="left" vertical="center" wrapText="1"/>
    </xf>
    <xf numFmtId="3" fontId="12" fillId="3" borderId="16" xfId="0" applyNumberFormat="1" applyFont="1" applyFill="1" applyBorder="1" applyAlignment="1">
      <alignment horizontal="right" vertical="center" wrapText="1"/>
    </xf>
    <xf numFmtId="3" fontId="12" fillId="0" borderId="47" xfId="0" applyNumberFormat="1" applyFont="1" applyBorder="1" applyAlignment="1">
      <alignment horizontal="right" vertical="center" wrapText="1"/>
    </xf>
    <xf numFmtId="3" fontId="12" fillId="3" borderId="47" xfId="0" applyNumberFormat="1" applyFont="1" applyFill="1" applyBorder="1" applyAlignment="1">
      <alignment horizontal="right" vertical="center" wrapText="1"/>
    </xf>
    <xf numFmtId="164" fontId="12" fillId="0" borderId="0" xfId="0" applyNumberFormat="1" applyFont="1" applyBorder="1" applyAlignment="1">
      <alignment vertical="center" wrapText="1"/>
    </xf>
    <xf numFmtId="164" fontId="13" fillId="0" borderId="0" xfId="0" applyNumberFormat="1" applyFont="1" applyBorder="1" applyAlignment="1">
      <alignment vertical="center" wrapText="1"/>
    </xf>
    <xf numFmtId="3" fontId="12" fillId="11" borderId="8" xfId="0" applyNumberFormat="1" applyFont="1" applyFill="1" applyBorder="1" applyAlignment="1">
      <alignment horizontal="right" vertical="center" wrapText="1"/>
    </xf>
    <xf numFmtId="3" fontId="12" fillId="3" borderId="49" xfId="0" applyNumberFormat="1" applyFont="1" applyFill="1" applyBorder="1" applyAlignment="1">
      <alignment horizontal="right" vertical="center" wrapText="1"/>
    </xf>
    <xf numFmtId="3" fontId="12" fillId="3" borderId="50" xfId="0" applyNumberFormat="1" applyFont="1" applyFill="1" applyBorder="1" applyAlignment="1">
      <alignment horizontal="right" vertical="center" wrapText="1"/>
    </xf>
    <xf numFmtId="0" fontId="12" fillId="11" borderId="8" xfId="0" applyFont="1" applyFill="1" applyBorder="1" applyAlignment="1">
      <alignment horizontal="right" vertical="center" wrapText="1"/>
    </xf>
    <xf numFmtId="3" fontId="12" fillId="3" borderId="35" xfId="0" applyNumberFormat="1" applyFont="1" applyFill="1" applyBorder="1" applyAlignment="1">
      <alignment horizontal="right" vertical="center" wrapText="1"/>
    </xf>
    <xf numFmtId="164" fontId="12" fillId="0" borderId="0" xfId="0" applyNumberFormat="1" applyFont="1" applyBorder="1" applyAlignment="1">
      <alignment vertical="top" wrapText="1"/>
    </xf>
    <xf numFmtId="3" fontId="13" fillId="4" borderId="17" xfId="0" applyNumberFormat="1" applyFont="1" applyFill="1" applyBorder="1" applyAlignment="1">
      <alignment horizontal="right" vertical="center" wrapText="1"/>
    </xf>
    <xf numFmtId="3" fontId="13" fillId="3" borderId="42" xfId="0" applyNumberFormat="1" applyFont="1" applyFill="1" applyBorder="1" applyAlignment="1">
      <alignment horizontal="right" vertical="center"/>
    </xf>
    <xf numFmtId="3" fontId="13" fillId="3" borderId="43" xfId="0" applyNumberFormat="1" applyFont="1" applyFill="1" applyBorder="1" applyAlignment="1">
      <alignment horizontal="right" vertical="center"/>
    </xf>
    <xf numFmtId="3" fontId="13" fillId="3" borderId="18" xfId="0" applyNumberFormat="1" applyFont="1" applyFill="1" applyBorder="1" applyAlignment="1">
      <alignment horizontal="right" vertical="center" wrapText="1"/>
    </xf>
    <xf numFmtId="3" fontId="10" fillId="3" borderId="18" xfId="0" applyNumberFormat="1" applyFont="1" applyFill="1" applyBorder="1" applyAlignment="1">
      <alignment horizontal="right" vertical="center"/>
    </xf>
    <xf numFmtId="3" fontId="13" fillId="3" borderId="18" xfId="0" applyNumberFormat="1" applyFont="1" applyFill="1" applyBorder="1" applyAlignment="1">
      <alignment horizontal="right" vertical="center"/>
    </xf>
    <xf numFmtId="3" fontId="13" fillId="3" borderId="12" xfId="0" applyNumberFormat="1" applyFont="1" applyFill="1" applyBorder="1" applyAlignment="1">
      <alignment horizontal="right" vertical="center" wrapText="1"/>
    </xf>
    <xf numFmtId="0" fontId="23" fillId="19" borderId="1" xfId="0" applyNumberFormat="1" applyFont="1" applyFill="1" applyBorder="1" applyAlignment="1">
      <alignment horizontal="left" vertical="center" wrapText="1"/>
    </xf>
    <xf numFmtId="3" fontId="23" fillId="18" borderId="23" xfId="0" applyNumberFormat="1" applyFont="1" applyFill="1" applyBorder="1" applyAlignment="1">
      <alignment horizontal="right" vertical="center"/>
    </xf>
    <xf numFmtId="3" fontId="21" fillId="20" borderId="27" xfId="0" applyNumberFormat="1" applyFont="1" applyFill="1" applyBorder="1" applyAlignment="1">
      <alignment horizontal="right" vertical="center" wrapText="1"/>
    </xf>
    <xf numFmtId="3" fontId="13" fillId="4" borderId="25" xfId="0" applyNumberFormat="1" applyFont="1" applyFill="1" applyBorder="1" applyAlignment="1">
      <alignment horizontal="right" vertical="center" wrapText="1"/>
    </xf>
    <xf numFmtId="3" fontId="13" fillId="3" borderId="30" xfId="0" applyNumberFormat="1" applyFont="1" applyFill="1" applyBorder="1" applyAlignment="1">
      <alignment horizontal="right" vertical="center"/>
    </xf>
    <xf numFmtId="3" fontId="13" fillId="3" borderId="30" xfId="0" applyNumberFormat="1" applyFont="1" applyFill="1" applyBorder="1" applyAlignment="1">
      <alignment horizontal="right" vertical="center" wrapText="1"/>
    </xf>
    <xf numFmtId="3" fontId="13" fillId="4" borderId="47" xfId="0" applyNumberFormat="1" applyFont="1" applyFill="1" applyBorder="1" applyAlignment="1">
      <alignment horizontal="right" vertical="center" wrapText="1"/>
    </xf>
    <xf numFmtId="3" fontId="12" fillId="21" borderId="30" xfId="0" applyNumberFormat="1" applyFont="1" applyFill="1" applyBorder="1"/>
    <xf numFmtId="3" fontId="12" fillId="21" borderId="18" xfId="0" applyNumberFormat="1" applyFont="1" applyFill="1" applyBorder="1"/>
    <xf numFmtId="164" fontId="17" fillId="0" borderId="0" xfId="0" applyNumberFormat="1" applyFont="1" applyBorder="1" applyAlignment="1">
      <alignment vertical="center" wrapText="1"/>
    </xf>
    <xf numFmtId="164" fontId="9" fillId="0" borderId="0" xfId="0" applyNumberFormat="1" applyFont="1" applyBorder="1"/>
    <xf numFmtId="0" fontId="13"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25" fillId="4" borderId="1" xfId="0" applyFont="1" applyFill="1" applyBorder="1" applyAlignment="1">
      <alignment horizontal="center" vertical="center"/>
    </xf>
    <xf numFmtId="0" fontId="25" fillId="0" borderId="1" xfId="0" applyFont="1" applyBorder="1" applyAlignment="1">
      <alignment horizontal="center" vertical="center"/>
    </xf>
    <xf numFmtId="0" fontId="25" fillId="4"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18" fillId="8" borderId="33" xfId="0" applyNumberFormat="1" applyFont="1" applyFill="1" applyBorder="1" applyAlignment="1">
      <alignment horizontal="left" vertical="center" wrapText="1"/>
    </xf>
    <xf numFmtId="0" fontId="12" fillId="0" borderId="22" xfId="0" applyFont="1" applyBorder="1" applyAlignment="1">
      <alignment horizontal="left" vertical="center"/>
    </xf>
    <xf numFmtId="0" fontId="12" fillId="0" borderId="31" xfId="0" applyFont="1" applyBorder="1" applyAlignment="1">
      <alignment horizontal="left" vertical="center"/>
    </xf>
    <xf numFmtId="3" fontId="18" fillId="8" borderId="33" xfId="0" applyNumberFormat="1" applyFont="1" applyFill="1" applyBorder="1" applyAlignment="1">
      <alignment horizontal="left" vertical="center" wrapText="1"/>
    </xf>
    <xf numFmtId="0" fontId="12" fillId="7" borderId="1" xfId="0" applyNumberFormat="1" applyFont="1" applyFill="1" applyBorder="1" applyAlignment="1">
      <alignment horizontal="left" vertical="center" wrapText="1"/>
    </xf>
    <xf numFmtId="0" fontId="12" fillId="7" borderId="1" xfId="0" applyFont="1" applyFill="1" applyBorder="1" applyAlignment="1">
      <alignment horizontal="left" vertical="center" wrapText="1"/>
    </xf>
    <xf numFmtId="0" fontId="13"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12" fillId="0" borderId="22" xfId="0" applyFont="1" applyBorder="1" applyAlignment="1">
      <alignment vertical="center" wrapText="1"/>
    </xf>
    <xf numFmtId="0" fontId="12" fillId="0" borderId="31" xfId="0" applyFont="1" applyBorder="1" applyAlignment="1">
      <alignment vertical="center" wrapText="1"/>
    </xf>
    <xf numFmtId="0" fontId="18" fillId="8" borderId="51" xfId="0" applyNumberFormat="1" applyFont="1" applyFill="1" applyBorder="1" applyAlignment="1">
      <alignment horizontal="left" vertical="center" wrapText="1"/>
    </xf>
    <xf numFmtId="0" fontId="12" fillId="0" borderId="52" xfId="0" applyFont="1" applyBorder="1" applyAlignment="1">
      <alignment vertical="center" wrapText="1"/>
    </xf>
    <xf numFmtId="0" fontId="12" fillId="0" borderId="52" xfId="0" applyFont="1" applyBorder="1" applyAlignment="1">
      <alignment horizontal="left" vertical="center"/>
    </xf>
    <xf numFmtId="164" fontId="13" fillId="0" borderId="0" xfId="0" applyNumberFormat="1" applyFont="1" applyBorder="1" applyAlignment="1">
      <alignment vertical="center" wrapText="1"/>
    </xf>
    <xf numFmtId="0" fontId="12" fillId="0" borderId="0" xfId="0" applyFont="1" applyBorder="1" applyAlignment="1">
      <alignment vertical="center" wrapText="1"/>
    </xf>
    <xf numFmtId="0" fontId="8" fillId="4" borderId="0" xfId="0"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7" fillId="0" borderId="0" xfId="0" applyNumberFormat="1" applyFont="1" applyBorder="1" applyAlignment="1">
      <alignment wrapText="1"/>
    </xf>
    <xf numFmtId="0" fontId="6" fillId="0" borderId="0" xfId="0" applyFont="1" applyBorder="1" applyAlignment="1">
      <alignment wrapText="1"/>
    </xf>
    <xf numFmtId="165" fontId="13" fillId="2" borderId="1" xfId="0" applyNumberFormat="1" applyFont="1" applyFill="1" applyBorder="1" applyAlignment="1">
      <alignment horizontal="center" vertical="center" wrapText="1"/>
    </xf>
    <xf numFmtId="165" fontId="12" fillId="2" borderId="1" xfId="0" applyNumberFormat="1" applyFont="1" applyFill="1" applyBorder="1" applyAlignment="1">
      <alignment horizontal="center" wrapText="1"/>
    </xf>
    <xf numFmtId="49" fontId="17" fillId="7" borderId="0" xfId="0" applyNumberFormat="1" applyFont="1" applyFill="1" applyBorder="1" applyAlignment="1">
      <alignment horizontal="center" vertical="center" wrapText="1"/>
    </xf>
    <xf numFmtId="3" fontId="13" fillId="2" borderId="19" xfId="0" applyNumberFormat="1" applyFont="1" applyFill="1" applyBorder="1" applyAlignment="1">
      <alignment horizontal="center" vertical="center" wrapText="1"/>
    </xf>
    <xf numFmtId="0" fontId="12" fillId="0" borderId="19" xfId="0" applyFont="1" applyBorder="1" applyAlignment="1">
      <alignment horizontal="center" vertical="center" wrapText="1"/>
    </xf>
    <xf numFmtId="0" fontId="8" fillId="0" borderId="12" xfId="0" applyNumberFormat="1" applyFont="1" applyBorder="1" applyAlignment="1">
      <alignment horizontal="right" vertical="center" wrapText="1"/>
    </xf>
    <xf numFmtId="0" fontId="8" fillId="0" borderId="12" xfId="0" applyFont="1" applyBorder="1" applyAlignment="1">
      <alignment horizontal="right" vertical="center" wrapText="1"/>
    </xf>
    <xf numFmtId="3" fontId="13" fillId="2" borderId="13" xfId="0" applyNumberFormat="1" applyFont="1" applyFill="1" applyBorder="1" applyAlignment="1">
      <alignment horizontal="center" vertical="center" wrapText="1"/>
    </xf>
    <xf numFmtId="0" fontId="12" fillId="0" borderId="14" xfId="0" applyFont="1" applyBorder="1" applyAlignment="1">
      <alignment horizontal="center" vertical="center" wrapText="1"/>
    </xf>
    <xf numFmtId="0" fontId="16" fillId="0" borderId="10" xfId="0" applyFont="1" applyBorder="1" applyAlignment="1">
      <alignment horizontal="left" vertical="center" wrapText="1"/>
    </xf>
    <xf numFmtId="0" fontId="9" fillId="0" borderId="10" xfId="0" applyFont="1" applyBorder="1" applyAlignment="1">
      <alignment horizontal="left" vertical="center" wrapText="1"/>
    </xf>
    <xf numFmtId="0" fontId="9" fillId="0" borderId="14" xfId="0" applyFont="1" applyBorder="1" applyAlignment="1">
      <alignment horizontal="left" vertical="center" wrapText="1"/>
    </xf>
    <xf numFmtId="0" fontId="16" fillId="0" borderId="11" xfId="0" applyFont="1" applyBorder="1" applyAlignment="1">
      <alignment horizontal="left" vertical="center" wrapText="1"/>
    </xf>
    <xf numFmtId="0" fontId="9" fillId="0" borderId="11" xfId="0" applyFont="1" applyBorder="1" applyAlignment="1">
      <alignment horizontal="left" vertical="center" wrapText="1"/>
    </xf>
    <xf numFmtId="0" fontId="9" fillId="0" borderId="16" xfId="0" applyFont="1" applyBorder="1" applyAlignment="1">
      <alignment horizontal="left" vertical="center" wrapText="1"/>
    </xf>
    <xf numFmtId="49" fontId="9" fillId="0" borderId="12" xfId="0" applyNumberFormat="1" applyFont="1" applyBorder="1" applyAlignment="1">
      <alignment vertical="center" wrapText="1"/>
    </xf>
    <xf numFmtId="0" fontId="15" fillId="0" borderId="11" xfId="0" applyFont="1" applyBorder="1" applyAlignment="1">
      <alignment horizontal="right" vertical="center" wrapText="1"/>
    </xf>
    <xf numFmtId="0" fontId="8" fillId="0" borderId="11" xfId="0" applyFont="1" applyBorder="1" applyAlignment="1">
      <alignment horizontal="right" vertical="center" wrapText="1"/>
    </xf>
    <xf numFmtId="0" fontId="9" fillId="0" borderId="12" xfId="0" applyFont="1" applyBorder="1" applyAlignment="1">
      <alignment horizontal="right" vertical="center" wrapText="1"/>
    </xf>
  </cellXfs>
  <cellStyles count="385">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1" builtinId="8" hidden="1"/>
    <cellStyle name="Lien hypertexte" xfId="273" builtinId="8" hidden="1"/>
    <cellStyle name="Lien hypertexte" xfId="275" builtinId="8" hidden="1"/>
    <cellStyle name="Lien hypertexte" xfId="277" builtinId="8" hidden="1"/>
    <cellStyle name="Lien hypertexte" xfId="279" builtinId="8" hidden="1"/>
    <cellStyle name="Lien hypertexte" xfId="281" builtinId="8" hidden="1"/>
    <cellStyle name="Lien hypertexte" xfId="283" builtinId="8" hidden="1"/>
    <cellStyle name="Lien hypertexte" xfId="285" builtinId="8" hidden="1"/>
    <cellStyle name="Lien hypertexte" xfId="287" builtinId="8" hidden="1"/>
    <cellStyle name="Lien hypertexte" xfId="289" builtinId="8" hidden="1"/>
    <cellStyle name="Lien hypertexte" xfId="291" builtinId="8" hidden="1"/>
    <cellStyle name="Lien hypertexte" xfId="293" builtinId="8" hidden="1"/>
    <cellStyle name="Lien hypertexte" xfId="295" builtinId="8" hidden="1"/>
    <cellStyle name="Lien hypertexte" xfId="297" builtinId="8" hidden="1"/>
    <cellStyle name="Lien hypertexte" xfId="299" builtinId="8" hidden="1"/>
    <cellStyle name="Lien hypertexte" xfId="301" builtinId="8" hidden="1"/>
    <cellStyle name="Lien hypertexte" xfId="303" builtinId="8" hidden="1"/>
    <cellStyle name="Lien hypertexte" xfId="305" builtinId="8" hidden="1"/>
    <cellStyle name="Lien hypertexte" xfId="307" builtinId="8" hidden="1"/>
    <cellStyle name="Lien hypertexte" xfId="309" builtinId="8" hidden="1"/>
    <cellStyle name="Lien hypertexte" xfId="311" builtinId="8" hidden="1"/>
    <cellStyle name="Lien hypertexte" xfId="313" builtinId="8" hidden="1"/>
    <cellStyle name="Lien hypertexte" xfId="315" builtinId="8" hidden="1"/>
    <cellStyle name="Lien hypertexte" xfId="317" builtinId="8" hidden="1"/>
    <cellStyle name="Lien hypertexte" xfId="319" builtinId="8" hidden="1"/>
    <cellStyle name="Lien hypertexte" xfId="321" builtinId="8" hidden="1"/>
    <cellStyle name="Lien hypertexte" xfId="323" builtinId="8" hidden="1"/>
    <cellStyle name="Lien hypertexte" xfId="325" builtinId="8" hidden="1"/>
    <cellStyle name="Lien hypertexte" xfId="327" builtinId="8" hidden="1"/>
    <cellStyle name="Lien hypertexte" xfId="329" builtinId="8" hidden="1"/>
    <cellStyle name="Lien hypertexte" xfId="331" builtinId="8" hidden="1"/>
    <cellStyle name="Lien hypertexte" xfId="333" builtinId="8" hidden="1"/>
    <cellStyle name="Lien hypertexte" xfId="335" builtinId="8" hidden="1"/>
    <cellStyle name="Lien hypertexte" xfId="337" builtinId="8" hidden="1"/>
    <cellStyle name="Lien hypertexte" xfId="339" builtinId="8" hidden="1"/>
    <cellStyle name="Lien hypertexte" xfId="341" builtinId="8" hidden="1"/>
    <cellStyle name="Lien hypertexte" xfId="343" builtinId="8" hidden="1"/>
    <cellStyle name="Lien hypertexte" xfId="345" builtinId="8" hidden="1"/>
    <cellStyle name="Lien hypertexte" xfId="347" builtinId="8" hidden="1"/>
    <cellStyle name="Lien hypertexte" xfId="349" builtinId="8" hidden="1"/>
    <cellStyle name="Lien hypertexte" xfId="351" builtinId="8" hidden="1"/>
    <cellStyle name="Lien hypertexte" xfId="353" builtinId="8" hidden="1"/>
    <cellStyle name="Lien hypertexte" xfId="355" builtinId="8" hidden="1"/>
    <cellStyle name="Lien hypertexte" xfId="357" builtinId="8" hidden="1"/>
    <cellStyle name="Lien hypertexte" xfId="359" builtinId="8" hidden="1"/>
    <cellStyle name="Lien hypertexte" xfId="361" builtinId="8" hidden="1"/>
    <cellStyle name="Lien hypertexte" xfId="363" builtinId="8" hidden="1"/>
    <cellStyle name="Lien hypertexte" xfId="365" builtinId="8" hidden="1"/>
    <cellStyle name="Lien hypertexte" xfId="367" builtinId="8" hidden="1"/>
    <cellStyle name="Lien hypertexte" xfId="369" builtinId="8" hidden="1"/>
    <cellStyle name="Lien hypertexte" xfId="371" builtinId="8" hidden="1"/>
    <cellStyle name="Lien hypertexte" xfId="373" builtinId="8" hidden="1"/>
    <cellStyle name="Lien hypertexte" xfId="375" builtinId="8" hidden="1"/>
    <cellStyle name="Lien hypertexte" xfId="377" builtinId="8" hidden="1"/>
    <cellStyle name="Lien hypertexte" xfId="379" builtinId="8" hidden="1"/>
    <cellStyle name="Lien hypertexte" xfId="381" builtinId="8" hidden="1"/>
    <cellStyle name="Lien hypertexte" xfId="383" builtinId="8" hidden="1"/>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Lien hypertexte visité" xfId="272" builtinId="9" hidden="1"/>
    <cellStyle name="Lien hypertexte visité" xfId="274" builtinId="9" hidden="1"/>
    <cellStyle name="Lien hypertexte visité" xfId="276" builtinId="9" hidden="1"/>
    <cellStyle name="Lien hypertexte visité" xfId="278" builtinId="9" hidden="1"/>
    <cellStyle name="Lien hypertexte visité" xfId="280" builtinId="9" hidden="1"/>
    <cellStyle name="Lien hypertexte visité" xfId="282" builtinId="9" hidden="1"/>
    <cellStyle name="Lien hypertexte visité" xfId="284" builtinId="9" hidden="1"/>
    <cellStyle name="Lien hypertexte visité" xfId="286" builtinId="9" hidden="1"/>
    <cellStyle name="Lien hypertexte visité" xfId="288" builtinId="9" hidden="1"/>
    <cellStyle name="Lien hypertexte visité" xfId="290" builtinId="9" hidden="1"/>
    <cellStyle name="Lien hypertexte visité" xfId="292" builtinId="9" hidden="1"/>
    <cellStyle name="Lien hypertexte visité" xfId="294" builtinId="9" hidden="1"/>
    <cellStyle name="Lien hypertexte visité" xfId="296" builtinId="9" hidden="1"/>
    <cellStyle name="Lien hypertexte visité" xfId="298" builtinId="9" hidden="1"/>
    <cellStyle name="Lien hypertexte visité" xfId="300" builtinId="9" hidden="1"/>
    <cellStyle name="Lien hypertexte visité" xfId="302" builtinId="9" hidden="1"/>
    <cellStyle name="Lien hypertexte visité" xfId="304" builtinId="9" hidden="1"/>
    <cellStyle name="Lien hypertexte visité" xfId="306" builtinId="9" hidden="1"/>
    <cellStyle name="Lien hypertexte visité" xfId="308" builtinId="9" hidden="1"/>
    <cellStyle name="Lien hypertexte visité" xfId="310" builtinId="9" hidden="1"/>
    <cellStyle name="Lien hypertexte visité" xfId="312" builtinId="9" hidden="1"/>
    <cellStyle name="Lien hypertexte visité" xfId="314" builtinId="9" hidden="1"/>
    <cellStyle name="Lien hypertexte visité" xfId="316" builtinId="9" hidden="1"/>
    <cellStyle name="Lien hypertexte visité" xfId="318" builtinId="9" hidden="1"/>
    <cellStyle name="Lien hypertexte visité" xfId="320" builtinId="9" hidden="1"/>
    <cellStyle name="Lien hypertexte visité" xfId="322" builtinId="9" hidden="1"/>
    <cellStyle name="Lien hypertexte visité" xfId="324" builtinId="9" hidden="1"/>
    <cellStyle name="Lien hypertexte visité" xfId="326" builtinId="9" hidden="1"/>
    <cellStyle name="Lien hypertexte visité" xfId="328" builtinId="9" hidden="1"/>
    <cellStyle name="Lien hypertexte visité" xfId="330" builtinId="9" hidden="1"/>
    <cellStyle name="Lien hypertexte visité" xfId="332" builtinId="9" hidden="1"/>
    <cellStyle name="Lien hypertexte visité" xfId="334" builtinId="9" hidden="1"/>
    <cellStyle name="Lien hypertexte visité" xfId="336" builtinId="9" hidden="1"/>
    <cellStyle name="Lien hypertexte visité" xfId="338" builtinId="9" hidden="1"/>
    <cellStyle name="Lien hypertexte visité" xfId="340" builtinId="9" hidden="1"/>
    <cellStyle name="Lien hypertexte visité" xfId="342" builtinId="9" hidden="1"/>
    <cellStyle name="Lien hypertexte visité" xfId="344" builtinId="9" hidden="1"/>
    <cellStyle name="Lien hypertexte visité" xfId="346" builtinId="9" hidden="1"/>
    <cellStyle name="Lien hypertexte visité" xfId="348" builtinId="9" hidden="1"/>
    <cellStyle name="Lien hypertexte visité" xfId="350" builtinId="9" hidden="1"/>
    <cellStyle name="Lien hypertexte visité" xfId="352" builtinId="9" hidden="1"/>
    <cellStyle name="Lien hypertexte visité" xfId="354" builtinId="9" hidden="1"/>
    <cellStyle name="Lien hypertexte visité" xfId="356" builtinId="9" hidden="1"/>
    <cellStyle name="Lien hypertexte visité" xfId="358" builtinId="9" hidden="1"/>
    <cellStyle name="Lien hypertexte visité" xfId="360" builtinId="9" hidden="1"/>
    <cellStyle name="Lien hypertexte visité" xfId="362" builtinId="9" hidden="1"/>
    <cellStyle name="Lien hypertexte visité" xfId="364" builtinId="9" hidden="1"/>
    <cellStyle name="Lien hypertexte visité" xfId="366" builtinId="9" hidden="1"/>
    <cellStyle name="Lien hypertexte visité" xfId="368" builtinId="9" hidden="1"/>
    <cellStyle name="Lien hypertexte visité" xfId="370" builtinId="9" hidden="1"/>
    <cellStyle name="Lien hypertexte visité" xfId="372" builtinId="9" hidden="1"/>
    <cellStyle name="Lien hypertexte visité" xfId="374" builtinId="9" hidden="1"/>
    <cellStyle name="Lien hypertexte visité" xfId="376" builtinId="9" hidden="1"/>
    <cellStyle name="Lien hypertexte visité" xfId="378" builtinId="9" hidden="1"/>
    <cellStyle name="Lien hypertexte visité" xfId="380" builtinId="9" hidden="1"/>
    <cellStyle name="Lien hypertexte visité" xfId="382" builtinId="9" hidden="1"/>
    <cellStyle name="Lien hypertexte visité" xfId="384" builtinId="9" hidden="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00FFFF"/>
      <color rgb="FFBEFFFF"/>
      <color rgb="FFA8FFFF"/>
      <color rgb="FF95FFFF"/>
      <color rgb="FF6CFFFF"/>
      <color rgb="FF66FFFF"/>
      <color rgb="FFB2DDF5"/>
      <color rgb="FF7BDEE8"/>
      <color rgb="FF62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1034817</xdr:colOff>
      <xdr:row>2</xdr:row>
      <xdr:rowOff>219507</xdr:rowOff>
    </xdr:from>
    <xdr:to>
      <xdr:col>10</xdr:col>
      <xdr:colOff>1552222</xdr:colOff>
      <xdr:row>10</xdr:row>
      <xdr:rowOff>78396</xdr:rowOff>
    </xdr:to>
    <xdr:grpSp>
      <xdr:nvGrpSpPr>
        <xdr:cNvPr id="118" name="Grouper 117">
          <a:extLst>
            <a:ext uri="{FF2B5EF4-FFF2-40B4-BE49-F238E27FC236}">
              <a16:creationId xmlns:a16="http://schemas.microsoft.com/office/drawing/2014/main" id="{00000000-0008-0000-0000-000076000000}"/>
            </a:ext>
          </a:extLst>
        </xdr:cNvPr>
        <xdr:cNvGrpSpPr/>
      </xdr:nvGrpSpPr>
      <xdr:grpSpPr>
        <a:xfrm>
          <a:off x="15893817" y="676707"/>
          <a:ext cx="1647705" cy="2792589"/>
          <a:chOff x="15898521" y="658519"/>
          <a:chExt cx="1646294" cy="2383210"/>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6274815" y="658519"/>
            <a:ext cx="1270000" cy="2383210"/>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rPr>
              <a:t>Indiquer le taux min de cofinancement obligatoire assigné par la FGC. Le taux pour toute la durée du projet correspond au taux assigné pour la 1ère année du projet.</a:t>
            </a:r>
          </a:p>
        </xdr:txBody>
      </xdr:sp>
      <xdr:cxnSp macro="">
        <xdr:nvCxnSpPr>
          <xdr:cNvPr id="10" name="Connecteur droit avec flèche 9">
            <a:extLst>
              <a:ext uri="{FF2B5EF4-FFF2-40B4-BE49-F238E27FC236}">
                <a16:creationId xmlns:a16="http://schemas.microsoft.com/office/drawing/2014/main" id="{00000000-0008-0000-0000-00000A000000}"/>
              </a:ext>
            </a:extLst>
          </xdr:cNvPr>
          <xdr:cNvCxnSpPr/>
        </xdr:nvCxnSpPr>
        <xdr:spPr>
          <a:xfrm flipH="1">
            <a:off x="15898521" y="768272"/>
            <a:ext cx="391973" cy="78395"/>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8</xdr:col>
      <xdr:colOff>141111</xdr:colOff>
      <xdr:row>10</xdr:row>
      <xdr:rowOff>172469</xdr:rowOff>
    </xdr:from>
    <xdr:to>
      <xdr:col>10</xdr:col>
      <xdr:colOff>1599260</xdr:colOff>
      <xdr:row>32</xdr:row>
      <xdr:rowOff>78395</xdr:rowOff>
    </xdr:to>
    <xdr:grpSp>
      <xdr:nvGrpSpPr>
        <xdr:cNvPr id="117" name="Grouper 116">
          <a:extLst>
            <a:ext uri="{FF2B5EF4-FFF2-40B4-BE49-F238E27FC236}">
              <a16:creationId xmlns:a16="http://schemas.microsoft.com/office/drawing/2014/main" id="{00000000-0008-0000-0000-000075000000}"/>
            </a:ext>
          </a:extLst>
        </xdr:cNvPr>
        <xdr:cNvGrpSpPr/>
      </xdr:nvGrpSpPr>
      <xdr:grpSpPr>
        <a:xfrm>
          <a:off x="13793611" y="3563369"/>
          <a:ext cx="3794949" cy="4693826"/>
          <a:chOff x="13797531" y="3135802"/>
          <a:chExt cx="3794322" cy="4640988"/>
        </a:xfrm>
      </xdr:grpSpPr>
      <xdr:sp macro="" textlink="">
        <xdr:nvSpPr>
          <xdr:cNvPr id="3" name="Rectangle 2">
            <a:extLst>
              <a:ext uri="{FF2B5EF4-FFF2-40B4-BE49-F238E27FC236}">
                <a16:creationId xmlns:a16="http://schemas.microsoft.com/office/drawing/2014/main" id="{00000000-0008-0000-0000-000003000000}"/>
              </a:ext>
            </a:extLst>
          </xdr:cNvPr>
          <xdr:cNvSpPr/>
        </xdr:nvSpPr>
        <xdr:spPr>
          <a:xfrm>
            <a:off x="16243457" y="4233333"/>
            <a:ext cx="1348396" cy="3543457"/>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fr-FR" sz="1200" b="1" i="0">
                <a:solidFill>
                  <a:schemeClr val="tx1"/>
                </a:solidFill>
                <a:latin typeface="+mn-lt"/>
                <a:ea typeface="+mn-ea"/>
                <a:cs typeface="+mn-cs"/>
              </a:rPr>
              <a:t>Attention, si une colonne est enlevée (ex.: projets de deux ans) ou si des colonnes sont rajoutées </a:t>
            </a:r>
          </a:p>
          <a:p>
            <a:pPr marL="0" indent="0" algn="l"/>
            <a:r>
              <a:rPr lang="fr-FR" sz="1200" b="1" i="0">
                <a:solidFill>
                  <a:schemeClr val="tx1"/>
                </a:solidFill>
                <a:latin typeface="+mn-lt"/>
                <a:ea typeface="+mn-ea"/>
                <a:cs typeface="+mn-cs"/>
              </a:rPr>
              <a:t>(ex.: période de soudure considérée comme cofinancement), les formules des colonnes du Total général devront être corrigées.</a:t>
            </a:r>
          </a:p>
        </xdr:txBody>
      </xdr:sp>
      <xdr:cxnSp macro="">
        <xdr:nvCxnSpPr>
          <xdr:cNvPr id="14" name="Connecteur droit avec flèche 13">
            <a:extLst>
              <a:ext uri="{FF2B5EF4-FFF2-40B4-BE49-F238E27FC236}">
                <a16:creationId xmlns:a16="http://schemas.microsoft.com/office/drawing/2014/main" id="{00000000-0008-0000-0000-00000E000000}"/>
              </a:ext>
            </a:extLst>
          </xdr:cNvPr>
          <xdr:cNvCxnSpPr/>
        </xdr:nvCxnSpPr>
        <xdr:spPr>
          <a:xfrm flipH="1" flipV="1">
            <a:off x="13797531" y="3135802"/>
            <a:ext cx="2555679" cy="1066173"/>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4625310</xdr:colOff>
      <xdr:row>34</xdr:row>
      <xdr:rowOff>47037</xdr:rowOff>
    </xdr:from>
    <xdr:to>
      <xdr:col>10</xdr:col>
      <xdr:colOff>1614938</xdr:colOff>
      <xdr:row>51</xdr:row>
      <xdr:rowOff>172469</xdr:rowOff>
    </xdr:to>
    <xdr:grpSp>
      <xdr:nvGrpSpPr>
        <xdr:cNvPr id="116" name="Grouper 115">
          <a:extLst>
            <a:ext uri="{FF2B5EF4-FFF2-40B4-BE49-F238E27FC236}">
              <a16:creationId xmlns:a16="http://schemas.microsoft.com/office/drawing/2014/main" id="{00000000-0008-0000-0000-000074000000}"/>
            </a:ext>
          </a:extLst>
        </xdr:cNvPr>
        <xdr:cNvGrpSpPr/>
      </xdr:nvGrpSpPr>
      <xdr:grpSpPr>
        <a:xfrm>
          <a:off x="4625310" y="8657637"/>
          <a:ext cx="12978928" cy="3579832"/>
          <a:chOff x="4625310" y="8168765"/>
          <a:chExt cx="12982221" cy="3543457"/>
        </a:xfrm>
      </xdr:grpSpPr>
      <xdr:sp macro="" textlink="">
        <xdr:nvSpPr>
          <xdr:cNvPr id="4" name="Rectangle 3">
            <a:extLst>
              <a:ext uri="{FF2B5EF4-FFF2-40B4-BE49-F238E27FC236}">
                <a16:creationId xmlns:a16="http://schemas.microsoft.com/office/drawing/2014/main" id="{00000000-0008-0000-0000-000004000000}"/>
              </a:ext>
            </a:extLst>
          </xdr:cNvPr>
          <xdr:cNvSpPr/>
        </xdr:nvSpPr>
        <xdr:spPr>
          <a:xfrm>
            <a:off x="16165062" y="8168765"/>
            <a:ext cx="1442469" cy="2022592"/>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La somme des parts financée par les différents bailleurs dans le plan de financement terrain sans imprévu doit correspondre au sous-total projet terrain sans imprévus (A).</a:t>
            </a:r>
          </a:p>
        </xdr:txBody>
      </xdr:sp>
      <xdr:cxnSp macro="">
        <xdr:nvCxnSpPr>
          <xdr:cNvPr id="19" name="Connecteur droit avec flèche 18">
            <a:extLst>
              <a:ext uri="{FF2B5EF4-FFF2-40B4-BE49-F238E27FC236}">
                <a16:creationId xmlns:a16="http://schemas.microsoft.com/office/drawing/2014/main" id="{00000000-0008-0000-0000-000013000000}"/>
              </a:ext>
            </a:extLst>
          </xdr:cNvPr>
          <xdr:cNvCxnSpPr/>
        </xdr:nvCxnSpPr>
        <xdr:spPr>
          <a:xfrm flipH="1">
            <a:off x="5032963" y="9454444"/>
            <a:ext cx="11116420" cy="2257778"/>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21" name="Connecteur droit avec flèche 20">
            <a:extLst>
              <a:ext uri="{FF2B5EF4-FFF2-40B4-BE49-F238E27FC236}">
                <a16:creationId xmlns:a16="http://schemas.microsoft.com/office/drawing/2014/main" id="{00000000-0008-0000-0000-000015000000}"/>
              </a:ext>
            </a:extLst>
          </xdr:cNvPr>
          <xdr:cNvCxnSpPr/>
        </xdr:nvCxnSpPr>
        <xdr:spPr>
          <a:xfrm flipH="1">
            <a:off x="4625310" y="9407407"/>
            <a:ext cx="11539752" cy="1928519"/>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2</xdr:col>
      <xdr:colOff>1113210</xdr:colOff>
      <xdr:row>56</xdr:row>
      <xdr:rowOff>313580</xdr:rowOff>
    </xdr:from>
    <xdr:to>
      <xdr:col>10</xdr:col>
      <xdr:colOff>1489505</xdr:colOff>
      <xdr:row>67</xdr:row>
      <xdr:rowOff>31358</xdr:rowOff>
    </xdr:to>
    <xdr:grpSp>
      <xdr:nvGrpSpPr>
        <xdr:cNvPr id="28" name="Grouper 27">
          <a:extLst>
            <a:ext uri="{FF2B5EF4-FFF2-40B4-BE49-F238E27FC236}">
              <a16:creationId xmlns:a16="http://schemas.microsoft.com/office/drawing/2014/main" id="{00000000-0008-0000-0000-00001C000000}"/>
            </a:ext>
          </a:extLst>
        </xdr:cNvPr>
        <xdr:cNvGrpSpPr/>
      </xdr:nvGrpSpPr>
      <xdr:grpSpPr>
        <a:xfrm>
          <a:off x="7526710" y="13966080"/>
          <a:ext cx="9952095" cy="3616678"/>
          <a:chOff x="7525926" y="13421234"/>
          <a:chExt cx="9956172" cy="3574815"/>
        </a:xfrm>
      </xdr:grpSpPr>
      <xdr:cxnSp macro="">
        <xdr:nvCxnSpPr>
          <xdr:cNvPr id="53" name="Connecteur droit avec flèche 52">
            <a:extLst>
              <a:ext uri="{FF2B5EF4-FFF2-40B4-BE49-F238E27FC236}">
                <a16:creationId xmlns:a16="http://schemas.microsoft.com/office/drawing/2014/main" id="{00000000-0008-0000-0000-000035000000}"/>
              </a:ext>
            </a:extLst>
          </xdr:cNvPr>
          <xdr:cNvCxnSpPr/>
        </xdr:nvCxnSpPr>
        <xdr:spPr>
          <a:xfrm flipH="1">
            <a:off x="7525926" y="14001358"/>
            <a:ext cx="8764568" cy="1520864"/>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nvGrpSpPr>
          <xdr:cNvPr id="113" name="Grouper 112">
            <a:extLst>
              <a:ext uri="{FF2B5EF4-FFF2-40B4-BE49-F238E27FC236}">
                <a16:creationId xmlns:a16="http://schemas.microsoft.com/office/drawing/2014/main" id="{00000000-0008-0000-0000-000071000000}"/>
              </a:ext>
            </a:extLst>
          </xdr:cNvPr>
          <xdr:cNvGrpSpPr/>
        </xdr:nvGrpSpPr>
        <xdr:grpSpPr>
          <a:xfrm>
            <a:off x="9987531" y="13421234"/>
            <a:ext cx="7494567" cy="3574815"/>
            <a:chOff x="10034568" y="13170370"/>
            <a:chExt cx="7494567" cy="3574815"/>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6243456" y="13170370"/>
              <a:ext cx="1285679" cy="3574815"/>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Formule pour trouver le montant max autorisé des indemnités de suivi de projet demandés à la FGC: </a:t>
              </a:r>
            </a:p>
            <a:p>
              <a:pPr algn="l"/>
              <a:r>
                <a:rPr lang="fr-FR" sz="1200" b="1" i="0">
                  <a:solidFill>
                    <a:schemeClr val="tx1"/>
                  </a:solidFill>
                  <a:latin typeface="+mn-lt"/>
                  <a:ea typeface="+mn-ea"/>
                  <a:cs typeface="+mn-cs"/>
                </a:rPr>
                <a:t>=0.125*(F/0.875</a:t>
              </a:r>
            </a:p>
            <a:p>
              <a:pPr algn="l"/>
              <a:endParaRPr lang="fr-FR" sz="1200" b="1" i="0">
                <a:solidFill>
                  <a:schemeClr val="tx1"/>
                </a:solidFill>
                <a:latin typeface="+mn-lt"/>
                <a:ea typeface="+mn-ea"/>
                <a:cs typeface="+mn-cs"/>
              </a:endParaRPr>
            </a:p>
            <a:p>
              <a:pPr algn="l"/>
              <a:r>
                <a:rPr lang="fr-FR" sz="1200" b="1" i="0">
                  <a:solidFill>
                    <a:schemeClr val="tx1"/>
                  </a:solidFill>
                  <a:latin typeface="+mn-lt"/>
                  <a:ea typeface="+mn-ea"/>
                  <a:cs typeface="+mn-cs"/>
                </a:rPr>
                <a:t>Si la valeur des cellules des frais d'indemnités de suivi de la FGC est supérieure à 12,5% de M, la cellule devient rouge.</a:t>
              </a:r>
            </a:p>
            <a:p>
              <a:pPr algn="l"/>
              <a:endParaRPr lang="fr-FR" sz="1200" b="1" i="0">
                <a:solidFill>
                  <a:schemeClr val="tx1"/>
                </a:solidFill>
                <a:latin typeface="+mn-lt"/>
                <a:ea typeface="+mn-ea"/>
                <a:cs typeface="+mn-cs"/>
              </a:endParaRPr>
            </a:p>
          </xdr:txBody>
        </xdr:sp>
        <xdr:cxnSp macro="">
          <xdr:nvCxnSpPr>
            <xdr:cNvPr id="56" name="Connecteur droit avec flèche 55">
              <a:extLst>
                <a:ext uri="{FF2B5EF4-FFF2-40B4-BE49-F238E27FC236}">
                  <a16:creationId xmlns:a16="http://schemas.microsoft.com/office/drawing/2014/main" id="{00000000-0008-0000-0000-000038000000}"/>
                </a:ext>
              </a:extLst>
            </xdr:cNvPr>
            <xdr:cNvCxnSpPr/>
          </xdr:nvCxnSpPr>
          <xdr:spPr>
            <a:xfrm flipH="1">
              <a:off x="10034568" y="13750494"/>
              <a:ext cx="6271606" cy="1520864"/>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59" name="Connecteur droit avec flèche 58">
              <a:extLst>
                <a:ext uri="{FF2B5EF4-FFF2-40B4-BE49-F238E27FC236}">
                  <a16:creationId xmlns:a16="http://schemas.microsoft.com/office/drawing/2014/main" id="{00000000-0008-0000-0000-00003B000000}"/>
                </a:ext>
              </a:extLst>
            </xdr:cNvPr>
            <xdr:cNvCxnSpPr/>
          </xdr:nvCxnSpPr>
          <xdr:spPr>
            <a:xfrm flipH="1">
              <a:off x="12449136" y="13766173"/>
              <a:ext cx="3825680" cy="1473827"/>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grpSp>
    <xdr:clientData/>
  </xdr:twoCellAnchor>
  <xdr:twoCellAnchor>
    <xdr:from>
      <xdr:col>8</xdr:col>
      <xdr:colOff>1097531</xdr:colOff>
      <xdr:row>59</xdr:row>
      <xdr:rowOff>0</xdr:rowOff>
    </xdr:from>
    <xdr:to>
      <xdr:col>10</xdr:col>
      <xdr:colOff>282222</xdr:colOff>
      <xdr:row>64</xdr:row>
      <xdr:rowOff>156790</xdr:rowOff>
    </xdr:to>
    <xdr:cxnSp macro="">
      <xdr:nvCxnSpPr>
        <xdr:cNvPr id="62" name="Connecteur droit avec flèche 61">
          <a:extLst>
            <a:ext uri="{FF2B5EF4-FFF2-40B4-BE49-F238E27FC236}">
              <a16:creationId xmlns:a16="http://schemas.microsoft.com/office/drawing/2014/main" id="{00000000-0008-0000-0000-00003E000000}"/>
            </a:ext>
          </a:extLst>
        </xdr:cNvPr>
        <xdr:cNvCxnSpPr/>
      </xdr:nvCxnSpPr>
      <xdr:spPr>
        <a:xfrm flipH="1">
          <a:off x="14753951" y="14048395"/>
          <a:ext cx="1520864" cy="1426790"/>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517408</xdr:colOff>
      <xdr:row>71</xdr:row>
      <xdr:rowOff>203827</xdr:rowOff>
    </xdr:from>
    <xdr:to>
      <xdr:col>9</xdr:col>
      <xdr:colOff>15680</xdr:colOff>
      <xdr:row>73</xdr:row>
      <xdr:rowOff>62716</xdr:rowOff>
    </xdr:to>
    <xdr:grpSp>
      <xdr:nvGrpSpPr>
        <xdr:cNvPr id="102" name="Grouper 101">
          <a:extLst>
            <a:ext uri="{FF2B5EF4-FFF2-40B4-BE49-F238E27FC236}">
              <a16:creationId xmlns:a16="http://schemas.microsoft.com/office/drawing/2014/main" id="{00000000-0008-0000-0000-000066000000}"/>
            </a:ext>
          </a:extLst>
        </xdr:cNvPr>
        <xdr:cNvGrpSpPr/>
      </xdr:nvGrpSpPr>
      <xdr:grpSpPr>
        <a:xfrm>
          <a:off x="14169908" y="20942927"/>
          <a:ext cx="704772" cy="582789"/>
          <a:chOff x="14173828" y="20351358"/>
          <a:chExt cx="705556" cy="580123"/>
        </a:xfrm>
      </xdr:grpSpPr>
      <xdr:sp macro="" textlink="">
        <xdr:nvSpPr>
          <xdr:cNvPr id="68" name="Rectangle 67">
            <a:extLst>
              <a:ext uri="{FF2B5EF4-FFF2-40B4-BE49-F238E27FC236}">
                <a16:creationId xmlns:a16="http://schemas.microsoft.com/office/drawing/2014/main" id="{00000000-0008-0000-0000-000044000000}"/>
              </a:ext>
            </a:extLst>
          </xdr:cNvPr>
          <xdr:cNvSpPr/>
        </xdr:nvSpPr>
        <xdr:spPr>
          <a:xfrm>
            <a:off x="14173828" y="20351358"/>
            <a:ext cx="705556" cy="423334"/>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 F+J</a:t>
            </a:r>
            <a:endParaRPr lang="fr-FR" sz="1200" b="1" i="0">
              <a:solidFill>
                <a:schemeClr val="tx1"/>
              </a:solidFill>
              <a:latin typeface="Calibri"/>
              <a:ea typeface="+mn-ea"/>
              <a:cs typeface="Calibri"/>
            </a:endParaRPr>
          </a:p>
        </xdr:txBody>
      </xdr:sp>
      <xdr:cxnSp macro="">
        <xdr:nvCxnSpPr>
          <xdr:cNvPr id="69" name="Connecteur droit avec flèche 68">
            <a:extLst>
              <a:ext uri="{FF2B5EF4-FFF2-40B4-BE49-F238E27FC236}">
                <a16:creationId xmlns:a16="http://schemas.microsoft.com/office/drawing/2014/main" id="{00000000-0008-0000-0000-000045000000}"/>
              </a:ext>
            </a:extLst>
          </xdr:cNvPr>
          <xdr:cNvCxnSpPr/>
        </xdr:nvCxnSpPr>
        <xdr:spPr>
          <a:xfrm>
            <a:off x="14424691" y="20711975"/>
            <a:ext cx="109753" cy="219506"/>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2</xdr:col>
      <xdr:colOff>878025</xdr:colOff>
      <xdr:row>71</xdr:row>
      <xdr:rowOff>156790</xdr:rowOff>
    </xdr:from>
    <xdr:to>
      <xdr:col>3</xdr:col>
      <xdr:colOff>376297</xdr:colOff>
      <xdr:row>73</xdr:row>
      <xdr:rowOff>47037</xdr:rowOff>
    </xdr:to>
    <xdr:grpSp>
      <xdr:nvGrpSpPr>
        <xdr:cNvPr id="108" name="Grouper 107">
          <a:extLst>
            <a:ext uri="{FF2B5EF4-FFF2-40B4-BE49-F238E27FC236}">
              <a16:creationId xmlns:a16="http://schemas.microsoft.com/office/drawing/2014/main" id="{00000000-0008-0000-0000-00006C000000}"/>
            </a:ext>
          </a:extLst>
        </xdr:cNvPr>
        <xdr:cNvGrpSpPr/>
      </xdr:nvGrpSpPr>
      <xdr:grpSpPr>
        <a:xfrm>
          <a:off x="7291525" y="20895890"/>
          <a:ext cx="704772" cy="614147"/>
          <a:chOff x="7290741" y="20304321"/>
          <a:chExt cx="705556" cy="611481"/>
        </a:xfrm>
      </xdr:grpSpPr>
      <xdr:sp macro="" textlink="">
        <xdr:nvSpPr>
          <xdr:cNvPr id="65" name="Rectangle 64">
            <a:extLst>
              <a:ext uri="{FF2B5EF4-FFF2-40B4-BE49-F238E27FC236}">
                <a16:creationId xmlns:a16="http://schemas.microsoft.com/office/drawing/2014/main" id="{00000000-0008-0000-0000-000041000000}"/>
              </a:ext>
            </a:extLst>
          </xdr:cNvPr>
          <xdr:cNvSpPr/>
        </xdr:nvSpPr>
        <xdr:spPr>
          <a:xfrm>
            <a:off x="7290741" y="20304321"/>
            <a:ext cx="705556" cy="423334"/>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 F+J</a:t>
            </a:r>
            <a:endParaRPr lang="fr-FR" sz="1200" b="1" i="0">
              <a:solidFill>
                <a:schemeClr val="tx1"/>
              </a:solidFill>
              <a:latin typeface="Calibri"/>
              <a:ea typeface="+mn-ea"/>
              <a:cs typeface="Calibri"/>
            </a:endParaRPr>
          </a:p>
        </xdr:txBody>
      </xdr:sp>
      <xdr:cxnSp macro="">
        <xdr:nvCxnSpPr>
          <xdr:cNvPr id="70" name="Connecteur droit avec flèche 69">
            <a:extLst>
              <a:ext uri="{FF2B5EF4-FFF2-40B4-BE49-F238E27FC236}">
                <a16:creationId xmlns:a16="http://schemas.microsoft.com/office/drawing/2014/main" id="{00000000-0008-0000-0000-000046000000}"/>
              </a:ext>
            </a:extLst>
          </xdr:cNvPr>
          <xdr:cNvCxnSpPr/>
        </xdr:nvCxnSpPr>
        <xdr:spPr>
          <a:xfrm flipH="1">
            <a:off x="7541606" y="20727654"/>
            <a:ext cx="203826" cy="188148"/>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4</xdr:col>
      <xdr:colOff>826597</xdr:colOff>
      <xdr:row>71</xdr:row>
      <xdr:rowOff>58326</xdr:rowOff>
    </xdr:from>
    <xdr:to>
      <xdr:col>5</xdr:col>
      <xdr:colOff>324869</xdr:colOff>
      <xdr:row>73</xdr:row>
      <xdr:rowOff>0</xdr:rowOff>
    </xdr:to>
    <xdr:grpSp>
      <xdr:nvGrpSpPr>
        <xdr:cNvPr id="119" name="Grouper 118">
          <a:extLst>
            <a:ext uri="{FF2B5EF4-FFF2-40B4-BE49-F238E27FC236}">
              <a16:creationId xmlns:a16="http://schemas.microsoft.com/office/drawing/2014/main" id="{00000000-0008-0000-0000-000077000000}"/>
            </a:ext>
          </a:extLst>
        </xdr:cNvPr>
        <xdr:cNvGrpSpPr/>
      </xdr:nvGrpSpPr>
      <xdr:grpSpPr>
        <a:xfrm>
          <a:off x="9653097" y="20797426"/>
          <a:ext cx="704772" cy="665574"/>
          <a:chOff x="9653881" y="20205857"/>
          <a:chExt cx="705556" cy="662908"/>
        </a:xfrm>
      </xdr:grpSpPr>
      <xdr:sp macro="" textlink="">
        <xdr:nvSpPr>
          <xdr:cNvPr id="67" name="Rectangle 66">
            <a:extLst>
              <a:ext uri="{FF2B5EF4-FFF2-40B4-BE49-F238E27FC236}">
                <a16:creationId xmlns:a16="http://schemas.microsoft.com/office/drawing/2014/main" id="{00000000-0008-0000-0000-000043000000}"/>
              </a:ext>
            </a:extLst>
          </xdr:cNvPr>
          <xdr:cNvSpPr/>
        </xdr:nvSpPr>
        <xdr:spPr>
          <a:xfrm>
            <a:off x="9653881" y="20205857"/>
            <a:ext cx="705556" cy="423334"/>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 F+J</a:t>
            </a:r>
            <a:endParaRPr lang="fr-FR" sz="1200" b="1" i="0">
              <a:solidFill>
                <a:schemeClr val="tx1"/>
              </a:solidFill>
              <a:latin typeface="Calibri"/>
              <a:ea typeface="+mn-ea"/>
              <a:cs typeface="Calibri"/>
            </a:endParaRPr>
          </a:p>
        </xdr:txBody>
      </xdr:sp>
      <xdr:cxnSp macro="">
        <xdr:nvCxnSpPr>
          <xdr:cNvPr id="71" name="Connecteur droit avec flèche 70">
            <a:extLst>
              <a:ext uri="{FF2B5EF4-FFF2-40B4-BE49-F238E27FC236}">
                <a16:creationId xmlns:a16="http://schemas.microsoft.com/office/drawing/2014/main" id="{00000000-0008-0000-0000-000047000000}"/>
              </a:ext>
            </a:extLst>
          </xdr:cNvPr>
          <xdr:cNvCxnSpPr>
            <a:stCxn id="67" idx="2"/>
          </xdr:cNvCxnSpPr>
        </xdr:nvCxnSpPr>
        <xdr:spPr>
          <a:xfrm flipH="1">
            <a:off x="9924818" y="20629191"/>
            <a:ext cx="81841" cy="239574"/>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6</xdr:col>
      <xdr:colOff>925062</xdr:colOff>
      <xdr:row>71</xdr:row>
      <xdr:rowOff>109753</xdr:rowOff>
    </xdr:from>
    <xdr:to>
      <xdr:col>7</xdr:col>
      <xdr:colOff>423334</xdr:colOff>
      <xdr:row>73</xdr:row>
      <xdr:rowOff>125433</xdr:rowOff>
    </xdr:to>
    <xdr:grpSp>
      <xdr:nvGrpSpPr>
        <xdr:cNvPr id="105" name="Grouper 104">
          <a:extLst>
            <a:ext uri="{FF2B5EF4-FFF2-40B4-BE49-F238E27FC236}">
              <a16:creationId xmlns:a16="http://schemas.microsoft.com/office/drawing/2014/main" id="{00000000-0008-0000-0000-000069000000}"/>
            </a:ext>
          </a:extLst>
        </xdr:cNvPr>
        <xdr:cNvGrpSpPr/>
      </xdr:nvGrpSpPr>
      <xdr:grpSpPr>
        <a:xfrm>
          <a:off x="12164562" y="20848853"/>
          <a:ext cx="704772" cy="739580"/>
          <a:chOff x="12166914" y="20257284"/>
          <a:chExt cx="705556" cy="736914"/>
        </a:xfrm>
      </xdr:grpSpPr>
      <xdr:sp macro="" textlink="">
        <xdr:nvSpPr>
          <xdr:cNvPr id="66" name="Rectangle 65">
            <a:extLst>
              <a:ext uri="{FF2B5EF4-FFF2-40B4-BE49-F238E27FC236}">
                <a16:creationId xmlns:a16="http://schemas.microsoft.com/office/drawing/2014/main" id="{00000000-0008-0000-0000-000042000000}"/>
              </a:ext>
            </a:extLst>
          </xdr:cNvPr>
          <xdr:cNvSpPr/>
        </xdr:nvSpPr>
        <xdr:spPr>
          <a:xfrm>
            <a:off x="12166914" y="20257284"/>
            <a:ext cx="705556" cy="501729"/>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mr-IN" sz="1200" b="1" i="0">
                <a:solidFill>
                  <a:schemeClr val="tx1"/>
                </a:solidFill>
                <a:latin typeface="Calibri"/>
                <a:ea typeface="+mn-ea"/>
                <a:cs typeface="Calibri"/>
              </a:rPr>
              <a:t>= F+J</a:t>
            </a:r>
            <a:endParaRPr lang="fr-FR" sz="1200" b="1" i="0">
              <a:solidFill>
                <a:schemeClr val="tx1"/>
              </a:solidFill>
              <a:latin typeface="Calibri"/>
              <a:ea typeface="+mn-ea"/>
              <a:cs typeface="Calibri"/>
            </a:endParaRPr>
          </a:p>
        </xdr:txBody>
      </xdr:sp>
      <xdr:cxnSp macro="">
        <xdr:nvCxnSpPr>
          <xdr:cNvPr id="72" name="Connecteur droit avec flèche 71">
            <a:extLst>
              <a:ext uri="{FF2B5EF4-FFF2-40B4-BE49-F238E27FC236}">
                <a16:creationId xmlns:a16="http://schemas.microsoft.com/office/drawing/2014/main" id="{00000000-0008-0000-0000-000048000000}"/>
              </a:ext>
            </a:extLst>
          </xdr:cNvPr>
          <xdr:cNvCxnSpPr>
            <a:stCxn id="66" idx="2"/>
          </xdr:cNvCxnSpPr>
        </xdr:nvCxnSpPr>
        <xdr:spPr>
          <a:xfrm flipH="1">
            <a:off x="12355062" y="20759013"/>
            <a:ext cx="164630" cy="235185"/>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0</xdr:col>
      <xdr:colOff>3731604</xdr:colOff>
      <xdr:row>76</xdr:row>
      <xdr:rowOff>109752</xdr:rowOff>
    </xdr:from>
    <xdr:to>
      <xdr:col>8</xdr:col>
      <xdr:colOff>454691</xdr:colOff>
      <xdr:row>80</xdr:row>
      <xdr:rowOff>219506</xdr:rowOff>
    </xdr:to>
    <xdr:grpSp>
      <xdr:nvGrpSpPr>
        <xdr:cNvPr id="100" name="Grouper 99">
          <a:extLst>
            <a:ext uri="{FF2B5EF4-FFF2-40B4-BE49-F238E27FC236}">
              <a16:creationId xmlns:a16="http://schemas.microsoft.com/office/drawing/2014/main" id="{00000000-0008-0000-0000-000064000000}"/>
            </a:ext>
          </a:extLst>
        </xdr:cNvPr>
        <xdr:cNvGrpSpPr/>
      </xdr:nvGrpSpPr>
      <xdr:grpSpPr>
        <a:xfrm>
          <a:off x="3731604" y="22677652"/>
          <a:ext cx="10375587" cy="1582954"/>
          <a:chOff x="3731604" y="22060369"/>
          <a:chExt cx="10379507" cy="1552223"/>
        </a:xfrm>
      </xdr:grpSpPr>
      <xdr:sp macro="" textlink="">
        <xdr:nvSpPr>
          <xdr:cNvPr id="83" name="Rectangle 82">
            <a:extLst>
              <a:ext uri="{FF2B5EF4-FFF2-40B4-BE49-F238E27FC236}">
                <a16:creationId xmlns:a16="http://schemas.microsoft.com/office/drawing/2014/main" id="{00000000-0008-0000-0000-000053000000}"/>
              </a:ext>
            </a:extLst>
          </xdr:cNvPr>
          <xdr:cNvSpPr/>
        </xdr:nvSpPr>
        <xdr:spPr>
          <a:xfrm>
            <a:off x="3731604" y="22060369"/>
            <a:ext cx="1959876" cy="1552223"/>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Les montants s'affichant dans les cellules de la ligne "différence coût/participation"  devraient correspondre à 0. Si ce n'est pas le cas, merci de vérifier le plan de financement.</a:t>
            </a:r>
          </a:p>
        </xdr:txBody>
      </xdr:sp>
      <xdr:cxnSp macro="">
        <xdr:nvCxnSpPr>
          <xdr:cNvPr id="84" name="Connecteur droit avec flèche 83">
            <a:extLst>
              <a:ext uri="{FF2B5EF4-FFF2-40B4-BE49-F238E27FC236}">
                <a16:creationId xmlns:a16="http://schemas.microsoft.com/office/drawing/2014/main" id="{00000000-0008-0000-0000-000054000000}"/>
              </a:ext>
            </a:extLst>
          </xdr:cNvPr>
          <xdr:cNvCxnSpPr/>
        </xdr:nvCxnSpPr>
        <xdr:spPr>
          <a:xfrm>
            <a:off x="5675802" y="22311235"/>
            <a:ext cx="1583581" cy="1160246"/>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86" name="Connecteur droit avec flèche 85">
            <a:extLst>
              <a:ext uri="{FF2B5EF4-FFF2-40B4-BE49-F238E27FC236}">
                <a16:creationId xmlns:a16="http://schemas.microsoft.com/office/drawing/2014/main" id="{00000000-0008-0000-0000-000056000000}"/>
              </a:ext>
            </a:extLst>
          </xdr:cNvPr>
          <xdr:cNvCxnSpPr/>
        </xdr:nvCxnSpPr>
        <xdr:spPr>
          <a:xfrm>
            <a:off x="5628765" y="22295556"/>
            <a:ext cx="3700247" cy="1175925"/>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89" name="Connecteur droit avec flèche 88">
            <a:extLst>
              <a:ext uri="{FF2B5EF4-FFF2-40B4-BE49-F238E27FC236}">
                <a16:creationId xmlns:a16="http://schemas.microsoft.com/office/drawing/2014/main" id="{00000000-0008-0000-0000-000059000000}"/>
              </a:ext>
            </a:extLst>
          </xdr:cNvPr>
          <xdr:cNvCxnSpPr/>
        </xdr:nvCxnSpPr>
        <xdr:spPr>
          <a:xfrm>
            <a:off x="5628765" y="22295556"/>
            <a:ext cx="6302963" cy="1222963"/>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92" name="Connecteur droit avec flèche 91">
            <a:extLst>
              <a:ext uri="{FF2B5EF4-FFF2-40B4-BE49-F238E27FC236}">
                <a16:creationId xmlns:a16="http://schemas.microsoft.com/office/drawing/2014/main" id="{00000000-0008-0000-0000-00005C000000}"/>
              </a:ext>
            </a:extLst>
          </xdr:cNvPr>
          <xdr:cNvCxnSpPr/>
        </xdr:nvCxnSpPr>
        <xdr:spPr>
          <a:xfrm>
            <a:off x="5628765" y="22279877"/>
            <a:ext cx="8482346" cy="1191604"/>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9</xdr:col>
      <xdr:colOff>925061</xdr:colOff>
      <xdr:row>72</xdr:row>
      <xdr:rowOff>407654</xdr:rowOff>
    </xdr:from>
    <xdr:to>
      <xdr:col>10</xdr:col>
      <xdr:colOff>1426790</xdr:colOff>
      <xdr:row>78</xdr:row>
      <xdr:rowOff>172469</xdr:rowOff>
    </xdr:to>
    <xdr:grpSp>
      <xdr:nvGrpSpPr>
        <xdr:cNvPr id="101" name="Grouper 100">
          <a:extLst>
            <a:ext uri="{FF2B5EF4-FFF2-40B4-BE49-F238E27FC236}">
              <a16:creationId xmlns:a16="http://schemas.microsoft.com/office/drawing/2014/main" id="{00000000-0008-0000-0000-000065000000}"/>
            </a:ext>
          </a:extLst>
        </xdr:cNvPr>
        <xdr:cNvGrpSpPr/>
      </xdr:nvGrpSpPr>
      <xdr:grpSpPr>
        <a:xfrm>
          <a:off x="15784061" y="21388054"/>
          <a:ext cx="1632029" cy="2088915"/>
          <a:chOff x="15788765" y="20790370"/>
          <a:chExt cx="1630618" cy="2053951"/>
        </a:xfrm>
      </xdr:grpSpPr>
      <xdr:cxnSp macro="">
        <xdr:nvCxnSpPr>
          <xdr:cNvPr id="95" name="Connecteur droit avec flèche 94">
            <a:extLst>
              <a:ext uri="{FF2B5EF4-FFF2-40B4-BE49-F238E27FC236}">
                <a16:creationId xmlns:a16="http://schemas.microsoft.com/office/drawing/2014/main" id="{00000000-0008-0000-0000-00005F000000}"/>
              </a:ext>
            </a:extLst>
          </xdr:cNvPr>
          <xdr:cNvCxnSpPr/>
        </xdr:nvCxnSpPr>
        <xdr:spPr>
          <a:xfrm flipH="1">
            <a:off x="15788765" y="22091728"/>
            <a:ext cx="407655" cy="752593"/>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sp macro="" textlink="">
        <xdr:nvSpPr>
          <xdr:cNvPr id="96" name="Rectangle 95">
            <a:extLst>
              <a:ext uri="{FF2B5EF4-FFF2-40B4-BE49-F238E27FC236}">
                <a16:creationId xmlns:a16="http://schemas.microsoft.com/office/drawing/2014/main" id="{00000000-0008-0000-0000-000060000000}"/>
              </a:ext>
            </a:extLst>
          </xdr:cNvPr>
          <xdr:cNvSpPr/>
        </xdr:nvSpPr>
        <xdr:spPr>
          <a:xfrm>
            <a:off x="16118025" y="20790370"/>
            <a:ext cx="1301358" cy="1709013"/>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lang="fr-FR" sz="1200" b="1" i="0">
                <a:solidFill>
                  <a:schemeClr val="tx1"/>
                </a:solidFill>
                <a:latin typeface="+mn-lt"/>
                <a:ea typeface="+mn-ea"/>
                <a:cs typeface="+mn-cs"/>
              </a:rPr>
              <a:t>Si le total des cofinancements est inférieur au montant min. exigé par la FGC indiqué plus haut. La cellule devient rouge.</a:t>
            </a:r>
          </a:p>
        </xdr:txBody>
      </xdr:sp>
    </xdr:grpSp>
    <xdr:clientData/>
  </xdr:twoCellAnchor>
  <xdr:twoCellAnchor>
    <xdr:from>
      <xdr:col>2</xdr:col>
      <xdr:colOff>329260</xdr:colOff>
      <xdr:row>45</xdr:row>
      <xdr:rowOff>78394</xdr:rowOff>
    </xdr:from>
    <xdr:to>
      <xdr:col>10</xdr:col>
      <xdr:colOff>1552222</xdr:colOff>
      <xdr:row>56</xdr:row>
      <xdr:rowOff>47038</xdr:rowOff>
    </xdr:to>
    <xdr:grpSp>
      <xdr:nvGrpSpPr>
        <xdr:cNvPr id="27" name="Grouper 26">
          <a:extLst>
            <a:ext uri="{FF2B5EF4-FFF2-40B4-BE49-F238E27FC236}">
              <a16:creationId xmlns:a16="http://schemas.microsoft.com/office/drawing/2014/main" id="{00000000-0008-0000-0000-00001B000000}"/>
            </a:ext>
          </a:extLst>
        </xdr:cNvPr>
        <xdr:cNvGrpSpPr/>
      </xdr:nvGrpSpPr>
      <xdr:grpSpPr>
        <a:xfrm>
          <a:off x="6742760" y="10835294"/>
          <a:ext cx="10798762" cy="2864244"/>
          <a:chOff x="6741976" y="10316789"/>
          <a:chExt cx="10802839" cy="2837903"/>
        </a:xfrm>
      </xdr:grpSpPr>
      <xdr:grpSp>
        <xdr:nvGrpSpPr>
          <xdr:cNvPr id="114" name="Grouper 113">
            <a:extLst>
              <a:ext uri="{FF2B5EF4-FFF2-40B4-BE49-F238E27FC236}">
                <a16:creationId xmlns:a16="http://schemas.microsoft.com/office/drawing/2014/main" id="{00000000-0008-0000-0000-000072000000}"/>
              </a:ext>
            </a:extLst>
          </xdr:cNvPr>
          <xdr:cNvGrpSpPr/>
        </xdr:nvGrpSpPr>
        <xdr:grpSpPr>
          <a:xfrm>
            <a:off x="11273210" y="10316789"/>
            <a:ext cx="6271605" cy="2837903"/>
            <a:chOff x="11226172" y="10442220"/>
            <a:chExt cx="6271605" cy="2837903"/>
          </a:xfrm>
        </xdr:grpSpPr>
        <xdr:sp macro="" textlink="">
          <xdr:nvSpPr>
            <xdr:cNvPr id="5" name="Rectangle 4">
              <a:extLst>
                <a:ext uri="{FF2B5EF4-FFF2-40B4-BE49-F238E27FC236}">
                  <a16:creationId xmlns:a16="http://schemas.microsoft.com/office/drawing/2014/main" id="{00000000-0008-0000-0000-000005000000}"/>
                </a:ext>
              </a:extLst>
            </xdr:cNvPr>
            <xdr:cNvSpPr/>
          </xdr:nvSpPr>
          <xdr:spPr>
            <a:xfrm>
              <a:off x="16102346" y="10442220"/>
              <a:ext cx="1395431" cy="2837903"/>
            </a:xfrm>
            <a:prstGeom prst="rect">
              <a:avLst/>
            </a:prstGeom>
            <a:solidFill>
              <a:srgbClr val="BEFFFF"/>
            </a:solidFill>
            <a:ln w="3175" cap="sq" cmpd="sng">
              <a:solidFill>
                <a:srgbClr val="00FFFF"/>
              </a:solidFill>
              <a:round/>
            </a:ln>
            <a:effectLst>
              <a:reflection endPos="0" dist="12700" dir="5400000" sy="-100000" algn="bl" rotWithShape="0"/>
            </a:effectLst>
            <a:scene3d>
              <a:camera prst="orthographicFront"/>
              <a:lightRig rig="threePt" dir="t"/>
            </a:scene3d>
            <a:sp3d>
              <a:bevelT w="69850" h="114300"/>
              <a:bevelB h="12700"/>
            </a:sp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indent="0" algn="l"/>
              <a:r>
                <a:rPr lang="fr-FR" sz="1200" b="1" i="0">
                  <a:solidFill>
                    <a:schemeClr val="tx1"/>
                  </a:solidFill>
                  <a:latin typeface="+mn-lt"/>
                  <a:ea typeface="+mn-ea"/>
                  <a:cs typeface="+mn-cs"/>
                </a:rPr>
                <a:t>Formule pour trouver le montant d'imprévus financé par la FGC max autorisé: </a:t>
              </a:r>
            </a:p>
            <a:p>
              <a:pPr marL="0" indent="0" algn="l"/>
              <a:r>
                <a:rPr lang="fr-FR" sz="1200" b="1" i="0">
                  <a:solidFill>
                    <a:schemeClr val="tx1"/>
                  </a:solidFill>
                  <a:latin typeface="+mn-lt"/>
                  <a:ea typeface="+mn-ea"/>
                  <a:cs typeface="+mn-cs"/>
                </a:rPr>
                <a:t>=0.05*(B/0.95)</a:t>
              </a:r>
            </a:p>
            <a:p>
              <a:pPr marL="0" indent="0" algn="l"/>
              <a:endParaRPr lang="fr-FR" sz="1200" b="1" i="0">
                <a:solidFill>
                  <a:schemeClr val="tx1"/>
                </a:solidFill>
                <a:latin typeface="+mn-lt"/>
                <a:ea typeface="+mn-ea"/>
                <a:cs typeface="+mn-cs"/>
              </a:endParaRPr>
            </a:p>
            <a:p>
              <a:pPr marL="0" indent="0" algn="l"/>
              <a:r>
                <a:rPr lang="fr-FR" sz="1200" b="1" i="0">
                  <a:solidFill>
                    <a:schemeClr val="tx1"/>
                  </a:solidFill>
                  <a:latin typeface="+mn-lt"/>
                  <a:ea typeface="+mn-ea"/>
                  <a:cs typeface="+mn-cs"/>
                </a:rPr>
                <a:t>Si la valeur des cellules des frais d'imprévus financés pas la FGC est supérieure à 5% de F, la cellule devient rouge.</a:t>
              </a:r>
            </a:p>
          </xdr:txBody>
        </xdr:sp>
        <xdr:cxnSp macro="">
          <xdr:nvCxnSpPr>
            <xdr:cNvPr id="48" name="Connecteur droit avec flèche 47">
              <a:extLst>
                <a:ext uri="{FF2B5EF4-FFF2-40B4-BE49-F238E27FC236}">
                  <a16:creationId xmlns:a16="http://schemas.microsoft.com/office/drawing/2014/main" id="{00000000-0008-0000-0000-000030000000}"/>
                </a:ext>
              </a:extLst>
            </xdr:cNvPr>
            <xdr:cNvCxnSpPr/>
          </xdr:nvCxnSpPr>
          <xdr:spPr>
            <a:xfrm flipH="1">
              <a:off x="11226172" y="11367283"/>
              <a:ext cx="4907531" cy="1395432"/>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xnSp macro="">
        <xdr:nvCxnSpPr>
          <xdr:cNvPr id="50" name="Connecteur droit avec flèche 49">
            <a:extLst>
              <a:ext uri="{FF2B5EF4-FFF2-40B4-BE49-F238E27FC236}">
                <a16:creationId xmlns:a16="http://schemas.microsoft.com/office/drawing/2014/main" id="{00000000-0008-0000-0000-000032000000}"/>
              </a:ext>
            </a:extLst>
          </xdr:cNvPr>
          <xdr:cNvCxnSpPr/>
        </xdr:nvCxnSpPr>
        <xdr:spPr>
          <a:xfrm flipH="1">
            <a:off x="6741976" y="11194815"/>
            <a:ext cx="9438765" cy="1364074"/>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xnSp macro="">
        <xdr:nvCxnSpPr>
          <xdr:cNvPr id="51" name="Connecteur droit avec flèche 50">
            <a:extLst>
              <a:ext uri="{FF2B5EF4-FFF2-40B4-BE49-F238E27FC236}">
                <a16:creationId xmlns:a16="http://schemas.microsoft.com/office/drawing/2014/main" id="{00000000-0008-0000-0000-000033000000}"/>
              </a:ext>
            </a:extLst>
          </xdr:cNvPr>
          <xdr:cNvCxnSpPr/>
        </xdr:nvCxnSpPr>
        <xdr:spPr>
          <a:xfrm flipH="1">
            <a:off x="8952716" y="11226173"/>
            <a:ext cx="7243704" cy="1379753"/>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8</xdr:col>
      <xdr:colOff>109753</xdr:colOff>
      <xdr:row>50</xdr:row>
      <xdr:rowOff>109753</xdr:rowOff>
    </xdr:from>
    <xdr:to>
      <xdr:col>10</xdr:col>
      <xdr:colOff>188149</xdr:colOff>
      <xdr:row>55</xdr:row>
      <xdr:rowOff>125432</xdr:rowOff>
    </xdr:to>
    <xdr:cxnSp macro="">
      <xdr:nvCxnSpPr>
        <xdr:cNvPr id="52" name="Connecteur droit avec flèche 51">
          <a:extLst>
            <a:ext uri="{FF2B5EF4-FFF2-40B4-BE49-F238E27FC236}">
              <a16:creationId xmlns:a16="http://schemas.microsoft.com/office/drawing/2014/main" id="{00000000-0008-0000-0000-000034000000}"/>
            </a:ext>
          </a:extLst>
        </xdr:cNvPr>
        <xdr:cNvCxnSpPr/>
      </xdr:nvCxnSpPr>
      <xdr:spPr>
        <a:xfrm flipH="1">
          <a:off x="13766173" y="11288889"/>
          <a:ext cx="2414569" cy="1317037"/>
        </a:xfrm>
        <a:prstGeom prst="straightConnector1">
          <a:avLst/>
        </a:prstGeom>
        <a:ln>
          <a:solidFill>
            <a:srgbClr val="00FFFF"/>
          </a:solidFill>
          <a:tailEnd type="arrow"/>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1"/>
  <sheetViews>
    <sheetView showGridLines="0" tabSelected="1" workbookViewId="0">
      <selection sqref="A1:J1"/>
    </sheetView>
  </sheetViews>
  <sheetFormatPr baseColWidth="10" defaultColWidth="10.83203125" defaultRowHeight="17" x14ac:dyDescent="0.2"/>
  <cols>
    <col min="1" max="1" width="68.33203125" style="4" customWidth="1"/>
    <col min="2" max="9" width="15.83203125" style="2" customWidth="1"/>
    <col min="10" max="10" width="14.83203125" style="3" customWidth="1"/>
    <col min="11" max="11" width="22" style="1" customWidth="1"/>
    <col min="12" max="16384" width="10.83203125" style="1"/>
  </cols>
  <sheetData>
    <row r="1" spans="1:36" s="5" customFormat="1" ht="20" x14ac:dyDescent="0.25">
      <c r="A1" s="172" t="s">
        <v>52</v>
      </c>
      <c r="B1" s="172"/>
      <c r="C1" s="172"/>
      <c r="D1" s="172"/>
      <c r="E1" s="172"/>
      <c r="F1" s="172"/>
      <c r="G1" s="172"/>
      <c r="H1" s="172"/>
      <c r="I1" s="172"/>
      <c r="J1" s="173"/>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row>
    <row r="2" spans="1:36" s="6" customFormat="1" ht="16" customHeight="1" x14ac:dyDescent="0.2">
      <c r="A2" s="14" t="s">
        <v>0</v>
      </c>
      <c r="B2" s="185" t="s">
        <v>73</v>
      </c>
      <c r="C2" s="186"/>
      <c r="D2" s="186"/>
      <c r="E2" s="186"/>
      <c r="F2" s="186"/>
      <c r="G2" s="186"/>
      <c r="H2" s="186"/>
      <c r="I2" s="186"/>
      <c r="J2" s="187"/>
    </row>
    <row r="3" spans="1:36" s="6" customFormat="1" ht="21" x14ac:dyDescent="0.2">
      <c r="A3" s="15" t="s">
        <v>16</v>
      </c>
      <c r="B3" s="188" t="s">
        <v>75</v>
      </c>
      <c r="C3" s="189"/>
      <c r="D3" s="189"/>
      <c r="E3" s="189"/>
      <c r="F3" s="189"/>
      <c r="G3" s="189"/>
      <c r="H3" s="189"/>
      <c r="I3" s="189"/>
      <c r="J3" s="190"/>
    </row>
    <row r="4" spans="1:36" s="6" customFormat="1" ht="21" x14ac:dyDescent="0.2">
      <c r="A4" s="15" t="s">
        <v>17</v>
      </c>
      <c r="B4" s="188" t="s">
        <v>74</v>
      </c>
      <c r="C4" s="189"/>
      <c r="D4" s="189"/>
      <c r="E4" s="192" t="s">
        <v>20</v>
      </c>
      <c r="F4" s="193"/>
      <c r="G4" s="193"/>
      <c r="H4" s="193"/>
      <c r="I4" s="193"/>
      <c r="J4" s="16">
        <v>0.12</v>
      </c>
    </row>
    <row r="5" spans="1:36" s="7" customFormat="1" ht="21" customHeight="1" x14ac:dyDescent="0.2">
      <c r="A5" s="17" t="s">
        <v>8</v>
      </c>
      <c r="B5" s="191" t="s">
        <v>76</v>
      </c>
      <c r="C5" s="191"/>
      <c r="D5" s="191"/>
      <c r="E5" s="182" t="s">
        <v>18</v>
      </c>
      <c r="F5" s="194"/>
      <c r="G5" s="18" t="s">
        <v>77</v>
      </c>
      <c r="H5" s="181" t="s">
        <v>38</v>
      </c>
      <c r="I5" s="182"/>
      <c r="J5" s="19">
        <v>38.270000000000003</v>
      </c>
    </row>
    <row r="6" spans="1:36" s="8" customFormat="1" ht="86" customHeight="1" x14ac:dyDescent="0.2">
      <c r="A6" s="178" t="s">
        <v>108</v>
      </c>
      <c r="B6" s="178"/>
      <c r="C6" s="178"/>
      <c r="D6" s="178"/>
      <c r="E6" s="178"/>
      <c r="F6" s="178"/>
      <c r="G6" s="178"/>
      <c r="H6" s="178"/>
      <c r="I6" s="178"/>
      <c r="J6" s="178"/>
    </row>
    <row r="7" spans="1:36" s="9" customFormat="1" ht="9" customHeight="1" x14ac:dyDescent="0.2">
      <c r="A7" s="174"/>
      <c r="B7" s="175"/>
      <c r="C7" s="175"/>
      <c r="D7" s="175"/>
      <c r="E7" s="175"/>
      <c r="F7" s="175"/>
      <c r="G7" s="175"/>
      <c r="H7" s="175"/>
      <c r="I7" s="175"/>
      <c r="J7" s="175"/>
    </row>
    <row r="8" spans="1:36" s="20" customFormat="1" ht="19" x14ac:dyDescent="0.25">
      <c r="A8" s="151" t="s">
        <v>39</v>
      </c>
      <c r="B8" s="183" t="s">
        <v>5</v>
      </c>
      <c r="C8" s="184"/>
      <c r="D8" s="179" t="s">
        <v>6</v>
      </c>
      <c r="E8" s="180" t="s">
        <v>3</v>
      </c>
      <c r="F8" s="179" t="s">
        <v>7</v>
      </c>
      <c r="G8" s="180" t="s">
        <v>4</v>
      </c>
      <c r="H8" s="179" t="s">
        <v>40</v>
      </c>
      <c r="I8" s="179"/>
      <c r="J8" s="176" t="s">
        <v>14</v>
      </c>
    </row>
    <row r="9" spans="1:36" s="20" customFormat="1" ht="34" customHeight="1" x14ac:dyDescent="0.25">
      <c r="A9" s="152"/>
      <c r="B9" s="21" t="s">
        <v>19</v>
      </c>
      <c r="C9" s="22" t="s">
        <v>2</v>
      </c>
      <c r="D9" s="23" t="s">
        <v>19</v>
      </c>
      <c r="E9" s="24" t="s">
        <v>2</v>
      </c>
      <c r="F9" s="23" t="s">
        <v>19</v>
      </c>
      <c r="G9" s="24" t="s">
        <v>2</v>
      </c>
      <c r="H9" s="25" t="s">
        <v>19</v>
      </c>
      <c r="I9" s="26" t="s">
        <v>1</v>
      </c>
      <c r="J9" s="177"/>
    </row>
    <row r="10" spans="1:36" s="30" customFormat="1" ht="20" x14ac:dyDescent="0.2">
      <c r="A10" s="27" t="s">
        <v>21</v>
      </c>
      <c r="B10" s="28"/>
      <c r="C10" s="28"/>
      <c r="D10" s="28"/>
      <c r="E10" s="28"/>
      <c r="F10" s="28"/>
      <c r="G10" s="28"/>
      <c r="H10" s="28"/>
      <c r="I10" s="28"/>
      <c r="J10" s="29"/>
    </row>
    <row r="11" spans="1:36" s="6" customFormat="1" ht="15" customHeight="1" x14ac:dyDescent="0.2">
      <c r="A11" s="31" t="s">
        <v>78</v>
      </c>
      <c r="B11" s="32">
        <v>625714</v>
      </c>
      <c r="C11" s="33">
        <f>$B11/$J$5</f>
        <v>16349.98693493598</v>
      </c>
      <c r="D11" s="32">
        <v>625714</v>
      </c>
      <c r="E11" s="33">
        <f>$D11/$J$5</f>
        <v>16349.98693493598</v>
      </c>
      <c r="F11" s="32">
        <v>625714</v>
      </c>
      <c r="G11" s="33">
        <f>$F11/$J$5</f>
        <v>16349.98693493598</v>
      </c>
      <c r="H11" s="34">
        <f>SUM($B11,$D11,F11)</f>
        <v>1877142</v>
      </c>
      <c r="I11" s="33">
        <f>SUM($C11,$E11,$G11)</f>
        <v>49049.960804807939</v>
      </c>
      <c r="J11" s="35">
        <f t="shared" ref="J11:J16" si="0">IFERROR($I11/$I$68,0)</f>
        <v>0.21638983967766079</v>
      </c>
    </row>
    <row r="12" spans="1:36" s="6" customFormat="1" ht="15" customHeight="1" x14ac:dyDescent="0.2">
      <c r="A12" s="36" t="s">
        <v>79</v>
      </c>
      <c r="B12" s="32">
        <v>450309</v>
      </c>
      <c r="C12" s="33">
        <f t="shared" ref="C12:C15" si="1">$B12/$J$5</f>
        <v>11766.631826495948</v>
      </c>
      <c r="D12" s="32">
        <v>450309</v>
      </c>
      <c r="E12" s="33">
        <f t="shared" ref="E12:E15" si="2">$D12/$J$5</f>
        <v>11766.631826495948</v>
      </c>
      <c r="F12" s="32">
        <v>450309</v>
      </c>
      <c r="G12" s="33">
        <f t="shared" ref="G12:G15" si="3">$F12/$J$5</f>
        <v>11766.631826495948</v>
      </c>
      <c r="H12" s="34">
        <f t="shared" ref="H12:H15" si="4">SUM($B12,$D12,F12)</f>
        <v>1350927</v>
      </c>
      <c r="I12" s="33">
        <f t="shared" ref="I12:I15" si="5">SUM($C12,$E12,$G12)</f>
        <v>35299.895479487845</v>
      </c>
      <c r="J12" s="35">
        <f t="shared" si="0"/>
        <v>0.15572976202451558</v>
      </c>
    </row>
    <row r="13" spans="1:36" s="6" customFormat="1" ht="15" customHeight="1" x14ac:dyDescent="0.2">
      <c r="A13" s="36" t="s">
        <v>80</v>
      </c>
      <c r="B13" s="32">
        <v>450309</v>
      </c>
      <c r="C13" s="33">
        <f t="shared" si="1"/>
        <v>11766.631826495948</v>
      </c>
      <c r="D13" s="32">
        <v>450309</v>
      </c>
      <c r="E13" s="33">
        <f t="shared" si="2"/>
        <v>11766.631826495948</v>
      </c>
      <c r="F13" s="32">
        <v>450309</v>
      </c>
      <c r="G13" s="33">
        <f t="shared" si="3"/>
        <v>11766.631826495948</v>
      </c>
      <c r="H13" s="34">
        <f t="shared" si="4"/>
        <v>1350927</v>
      </c>
      <c r="I13" s="33">
        <f t="shared" si="5"/>
        <v>35299.895479487845</v>
      </c>
      <c r="J13" s="35">
        <f t="shared" si="0"/>
        <v>0.15572976202451558</v>
      </c>
    </row>
    <row r="14" spans="1:36" s="6" customFormat="1" ht="15" customHeight="1" x14ac:dyDescent="0.2">
      <c r="A14" s="36" t="s">
        <v>81</v>
      </c>
      <c r="B14" s="32">
        <v>0</v>
      </c>
      <c r="C14" s="33">
        <f t="shared" si="1"/>
        <v>0</v>
      </c>
      <c r="D14" s="32">
        <v>33749</v>
      </c>
      <c r="E14" s="33">
        <f t="shared" si="2"/>
        <v>881.86569114188649</v>
      </c>
      <c r="F14" s="32">
        <v>33749</v>
      </c>
      <c r="G14" s="33">
        <f t="shared" si="3"/>
        <v>881.86569114188649</v>
      </c>
      <c r="H14" s="34">
        <f t="shared" si="4"/>
        <v>67498</v>
      </c>
      <c r="I14" s="33">
        <f t="shared" si="5"/>
        <v>1763.731382283773</v>
      </c>
      <c r="J14" s="35">
        <f t="shared" si="0"/>
        <v>7.7809144958467429E-3</v>
      </c>
    </row>
    <row r="15" spans="1:36" s="6" customFormat="1" ht="15" customHeight="1" x14ac:dyDescent="0.2">
      <c r="A15" s="36" t="s">
        <v>82</v>
      </c>
      <c r="B15" s="32">
        <v>170489</v>
      </c>
      <c r="C15" s="33">
        <f t="shared" si="1"/>
        <v>4454.8993990070549</v>
      </c>
      <c r="D15" s="32">
        <v>170489</v>
      </c>
      <c r="E15" s="33">
        <f t="shared" si="2"/>
        <v>4454.8993990070549</v>
      </c>
      <c r="F15" s="32">
        <v>170489</v>
      </c>
      <c r="G15" s="33">
        <f t="shared" si="3"/>
        <v>4454.8993990070549</v>
      </c>
      <c r="H15" s="34">
        <f t="shared" si="4"/>
        <v>511467</v>
      </c>
      <c r="I15" s="33">
        <f t="shared" si="5"/>
        <v>13364.698197021164</v>
      </c>
      <c r="J15" s="35">
        <f t="shared" si="0"/>
        <v>5.8959983917260456E-2</v>
      </c>
    </row>
    <row r="16" spans="1:36" s="6" customFormat="1" ht="15" customHeight="1" x14ac:dyDescent="0.2">
      <c r="A16" s="40" t="s">
        <v>9</v>
      </c>
      <c r="B16" s="133">
        <f t="shared" ref="B16:G16" si="6">SUM(B11:B15)</f>
        <v>1696821</v>
      </c>
      <c r="C16" s="136">
        <f t="shared" si="6"/>
        <v>44338.149986934928</v>
      </c>
      <c r="D16" s="133">
        <f t="shared" si="6"/>
        <v>1730570</v>
      </c>
      <c r="E16" s="136">
        <f t="shared" si="6"/>
        <v>45220.015678076816</v>
      </c>
      <c r="F16" s="133">
        <f t="shared" si="6"/>
        <v>1730570</v>
      </c>
      <c r="G16" s="136">
        <f t="shared" si="6"/>
        <v>45220.015678076816</v>
      </c>
      <c r="H16" s="143">
        <f t="shared" ref="H16" si="7">SUM($B16,$D16,F16)</f>
        <v>5157961</v>
      </c>
      <c r="I16" s="144">
        <f t="shared" ref="I16" si="8">SUM($C16,$E16,$G16)</f>
        <v>134778.18134308857</v>
      </c>
      <c r="J16" s="41">
        <f t="shared" si="0"/>
        <v>0.59459026213979915</v>
      </c>
    </row>
    <row r="17" spans="1:10" s="42" customFormat="1" ht="19" x14ac:dyDescent="0.2">
      <c r="A17" s="157" t="s">
        <v>53</v>
      </c>
      <c r="B17" s="158"/>
      <c r="C17" s="158"/>
      <c r="D17" s="158"/>
      <c r="E17" s="158"/>
      <c r="F17" s="158"/>
      <c r="G17" s="158"/>
      <c r="H17" s="158"/>
      <c r="I17" s="158"/>
      <c r="J17" s="159"/>
    </row>
    <row r="18" spans="1:10" s="121" customFormat="1" ht="37" customHeight="1" x14ac:dyDescent="0.2">
      <c r="A18" s="31" t="s">
        <v>83</v>
      </c>
      <c r="B18" s="119">
        <v>52744</v>
      </c>
      <c r="C18" s="120">
        <f>$B18/$J$5</f>
        <v>1378.2074732166186</v>
      </c>
      <c r="D18" s="119">
        <v>52744</v>
      </c>
      <c r="E18" s="120">
        <f>$D18/$J$5</f>
        <v>1378.2074732166186</v>
      </c>
      <c r="F18" s="119">
        <v>0</v>
      </c>
      <c r="G18" s="120">
        <f>$F18/$J$5</f>
        <v>0</v>
      </c>
      <c r="H18" s="34">
        <f>SUM($B18,$D18,$F18)</f>
        <v>105488</v>
      </c>
      <c r="I18" s="120">
        <f>SUM($C18,$E18,$G18)</f>
        <v>2756.4149464332372</v>
      </c>
      <c r="J18" s="35">
        <f t="shared" ref="J18:J28" si="9">IFERROR($I18/$I$68,0)</f>
        <v>1.2160258205248766E-2</v>
      </c>
    </row>
    <row r="19" spans="1:10" s="121" customFormat="1" ht="15" customHeight="1" x14ac:dyDescent="0.2">
      <c r="A19" s="36" t="s">
        <v>84</v>
      </c>
      <c r="B19" s="119">
        <v>0</v>
      </c>
      <c r="C19" s="120">
        <f t="shared" ref="C19:C27" si="10">$B19/$J$5</f>
        <v>0</v>
      </c>
      <c r="D19" s="119">
        <v>43982</v>
      </c>
      <c r="E19" s="120">
        <f t="shared" ref="E19:E27" si="11">$D19/$J$5</f>
        <v>1149.2552913509276</v>
      </c>
      <c r="F19" s="119">
        <v>43982</v>
      </c>
      <c r="G19" s="120">
        <f t="shared" ref="G19:G27" si="12">$F19/$J$5</f>
        <v>1149.2552913509276</v>
      </c>
      <c r="H19" s="34">
        <f t="shared" ref="H19:H27" si="13">SUM($B19,$D19,$F19)</f>
        <v>87964</v>
      </c>
      <c r="I19" s="120">
        <f t="shared" ref="I19:I28" si="14">SUM($C19,$E19,$G19)</f>
        <v>2298.5105827018551</v>
      </c>
      <c r="J19" s="39">
        <f t="shared" si="9"/>
        <v>1.0140157674489066E-2</v>
      </c>
    </row>
    <row r="20" spans="1:10" s="121" customFormat="1" ht="15" customHeight="1" x14ac:dyDescent="0.2">
      <c r="A20" s="36" t="s">
        <v>85</v>
      </c>
      <c r="B20" s="119">
        <v>25000</v>
      </c>
      <c r="C20" s="120">
        <f t="shared" si="10"/>
        <v>653.25320094068456</v>
      </c>
      <c r="D20" s="119">
        <v>25000</v>
      </c>
      <c r="E20" s="120">
        <f t="shared" si="11"/>
        <v>653.25320094068456</v>
      </c>
      <c r="F20" s="119">
        <v>25000</v>
      </c>
      <c r="G20" s="120">
        <f t="shared" si="12"/>
        <v>653.25320094068456</v>
      </c>
      <c r="H20" s="34">
        <f t="shared" si="13"/>
        <v>75000</v>
      </c>
      <c r="I20" s="120">
        <f t="shared" si="14"/>
        <v>1959.7596028220537</v>
      </c>
      <c r="J20" s="39">
        <f t="shared" si="9"/>
        <v>8.6457167203251323E-3</v>
      </c>
    </row>
    <row r="21" spans="1:10" s="121" customFormat="1" ht="15" customHeight="1" x14ac:dyDescent="0.2">
      <c r="A21" s="36" t="s">
        <v>86</v>
      </c>
      <c r="B21" s="119">
        <v>25000</v>
      </c>
      <c r="C21" s="120">
        <f t="shared" si="10"/>
        <v>653.25320094068456</v>
      </c>
      <c r="D21" s="119">
        <v>25000</v>
      </c>
      <c r="E21" s="120">
        <f t="shared" si="11"/>
        <v>653.25320094068456</v>
      </c>
      <c r="F21" s="119">
        <v>25000</v>
      </c>
      <c r="G21" s="120">
        <f t="shared" si="12"/>
        <v>653.25320094068456</v>
      </c>
      <c r="H21" s="34">
        <f t="shared" si="13"/>
        <v>75000</v>
      </c>
      <c r="I21" s="120">
        <f t="shared" si="14"/>
        <v>1959.7596028220537</v>
      </c>
      <c r="J21" s="39">
        <f t="shared" si="9"/>
        <v>8.6457167203251323E-3</v>
      </c>
    </row>
    <row r="22" spans="1:10" s="121" customFormat="1" ht="15" customHeight="1" x14ac:dyDescent="0.2">
      <c r="A22" s="36" t="s">
        <v>87</v>
      </c>
      <c r="B22" s="119">
        <v>20093</v>
      </c>
      <c r="C22" s="120">
        <f t="shared" si="10"/>
        <v>525.03266266004698</v>
      </c>
      <c r="D22" s="119">
        <v>15093</v>
      </c>
      <c r="E22" s="120">
        <f t="shared" si="11"/>
        <v>394.38202247191009</v>
      </c>
      <c r="F22" s="119">
        <v>15093</v>
      </c>
      <c r="G22" s="120">
        <f t="shared" si="12"/>
        <v>394.38202247191009</v>
      </c>
      <c r="H22" s="34">
        <f t="shared" si="13"/>
        <v>50279</v>
      </c>
      <c r="I22" s="120">
        <f t="shared" si="14"/>
        <v>1313.7967076038672</v>
      </c>
      <c r="J22" s="39">
        <f t="shared" si="9"/>
        <v>5.7959732130830307E-3</v>
      </c>
    </row>
    <row r="23" spans="1:10" s="121" customFormat="1" ht="15" customHeight="1" x14ac:dyDescent="0.2">
      <c r="A23" s="36" t="s">
        <v>88</v>
      </c>
      <c r="B23" s="119">
        <v>0</v>
      </c>
      <c r="C23" s="120">
        <f t="shared" si="10"/>
        <v>0</v>
      </c>
      <c r="D23" s="119">
        <v>17894</v>
      </c>
      <c r="E23" s="120">
        <f t="shared" si="11"/>
        <v>467.57251110530439</v>
      </c>
      <c r="F23" s="119">
        <v>17894</v>
      </c>
      <c r="G23" s="120">
        <f t="shared" si="12"/>
        <v>467.57251110530439</v>
      </c>
      <c r="H23" s="34">
        <f t="shared" si="13"/>
        <v>35788</v>
      </c>
      <c r="I23" s="120">
        <f t="shared" si="14"/>
        <v>935.14502221060877</v>
      </c>
      <c r="J23" s="39">
        <f t="shared" si="9"/>
        <v>4.1255054664932778E-3</v>
      </c>
    </row>
    <row r="24" spans="1:10" s="121" customFormat="1" ht="15" customHeight="1" x14ac:dyDescent="0.2">
      <c r="A24" s="36" t="s">
        <v>89</v>
      </c>
      <c r="B24" s="119">
        <v>7830</v>
      </c>
      <c r="C24" s="120">
        <f t="shared" si="10"/>
        <v>204.5989025346224</v>
      </c>
      <c r="D24" s="119">
        <v>0</v>
      </c>
      <c r="E24" s="120">
        <f t="shared" si="11"/>
        <v>0</v>
      </c>
      <c r="F24" s="119">
        <v>0</v>
      </c>
      <c r="G24" s="120">
        <f t="shared" si="12"/>
        <v>0</v>
      </c>
      <c r="H24" s="34">
        <f t="shared" si="13"/>
        <v>7830</v>
      </c>
      <c r="I24" s="120">
        <f t="shared" si="14"/>
        <v>204.5989025346224</v>
      </c>
      <c r="J24" s="39">
        <f t="shared" si="9"/>
        <v>9.026128256019437E-4</v>
      </c>
    </row>
    <row r="25" spans="1:10" s="121" customFormat="1" ht="32" customHeight="1" x14ac:dyDescent="0.2">
      <c r="A25" s="36" t="s">
        <v>90</v>
      </c>
      <c r="B25" s="119">
        <v>79065</v>
      </c>
      <c r="C25" s="120">
        <f t="shared" si="10"/>
        <v>2065.978573295009</v>
      </c>
      <c r="D25" s="119">
        <v>79065</v>
      </c>
      <c r="E25" s="120">
        <f t="shared" si="11"/>
        <v>2065.978573295009</v>
      </c>
      <c r="F25" s="119">
        <v>79065</v>
      </c>
      <c r="G25" s="120">
        <f t="shared" si="12"/>
        <v>2065.978573295009</v>
      </c>
      <c r="H25" s="34">
        <f t="shared" si="13"/>
        <v>237195</v>
      </c>
      <c r="I25" s="120">
        <f t="shared" si="14"/>
        <v>6197.9357198850266</v>
      </c>
      <c r="J25" s="39">
        <f t="shared" si="9"/>
        <v>2.7342943699700261E-2</v>
      </c>
    </row>
    <row r="26" spans="1:10" s="121" customFormat="1" ht="15" customHeight="1" x14ac:dyDescent="0.2">
      <c r="A26" s="36" t="s">
        <v>91</v>
      </c>
      <c r="B26" s="119">
        <v>0</v>
      </c>
      <c r="C26" s="120">
        <f t="shared" si="10"/>
        <v>0</v>
      </c>
      <c r="D26" s="119">
        <v>64783</v>
      </c>
      <c r="E26" s="120">
        <f t="shared" si="11"/>
        <v>1692.7880846616147</v>
      </c>
      <c r="F26" s="119">
        <v>0</v>
      </c>
      <c r="G26" s="120">
        <f t="shared" si="12"/>
        <v>0</v>
      </c>
      <c r="H26" s="34">
        <f t="shared" si="13"/>
        <v>64783</v>
      </c>
      <c r="I26" s="120">
        <f t="shared" si="14"/>
        <v>1692.7880846616147</v>
      </c>
      <c r="J26" s="39">
        <f t="shared" si="9"/>
        <v>7.4679395505709732E-3</v>
      </c>
    </row>
    <row r="27" spans="1:10" s="121" customFormat="1" ht="15" customHeight="1" x14ac:dyDescent="0.2">
      <c r="A27" s="36" t="s">
        <v>92</v>
      </c>
      <c r="B27" s="119">
        <v>0</v>
      </c>
      <c r="C27" s="120">
        <f t="shared" si="10"/>
        <v>0</v>
      </c>
      <c r="D27" s="119">
        <v>89376</v>
      </c>
      <c r="E27" s="120">
        <f t="shared" si="11"/>
        <v>2335.406323490985</v>
      </c>
      <c r="F27" s="119">
        <v>40932</v>
      </c>
      <c r="G27" s="120">
        <f t="shared" si="12"/>
        <v>1069.5584008361641</v>
      </c>
      <c r="H27" s="34">
        <f t="shared" si="13"/>
        <v>130308</v>
      </c>
      <c r="I27" s="120">
        <f t="shared" si="14"/>
        <v>3404.9647243271493</v>
      </c>
      <c r="J27" s="39">
        <f t="shared" si="9"/>
        <v>1.5021414058561699E-2</v>
      </c>
    </row>
    <row r="28" spans="1:10" s="121" customFormat="1" ht="15" customHeight="1" x14ac:dyDescent="0.2">
      <c r="A28" s="40" t="s">
        <v>10</v>
      </c>
      <c r="B28" s="133">
        <f t="shared" ref="B28:G28" si="15">SUM(B18:B27)</f>
        <v>209732</v>
      </c>
      <c r="C28" s="136">
        <f t="shared" si="15"/>
        <v>5480.3240135876658</v>
      </c>
      <c r="D28" s="133">
        <f t="shared" si="15"/>
        <v>412937</v>
      </c>
      <c r="E28" s="136">
        <f t="shared" si="15"/>
        <v>10790.096681473738</v>
      </c>
      <c r="F28" s="133">
        <f t="shared" si="15"/>
        <v>246966</v>
      </c>
      <c r="G28" s="136">
        <f t="shared" si="15"/>
        <v>6453.2532009406841</v>
      </c>
      <c r="H28" s="143">
        <f t="shared" ref="H28" si="16">SUM($B28,$D28,$F28)</f>
        <v>869635</v>
      </c>
      <c r="I28" s="145">
        <f t="shared" si="14"/>
        <v>22723.673896002088</v>
      </c>
      <c r="J28" s="41">
        <f t="shared" si="9"/>
        <v>0.10024823813439927</v>
      </c>
    </row>
    <row r="29" spans="1:10" s="42" customFormat="1" ht="19" x14ac:dyDescent="0.2">
      <c r="A29" s="157" t="s">
        <v>54</v>
      </c>
      <c r="B29" s="158"/>
      <c r="C29" s="158"/>
      <c r="D29" s="158"/>
      <c r="E29" s="158"/>
      <c r="F29" s="158"/>
      <c r="G29" s="158"/>
      <c r="H29" s="158"/>
      <c r="I29" s="158"/>
      <c r="J29" s="159"/>
    </row>
    <row r="30" spans="1:10" s="121" customFormat="1" ht="15" customHeight="1" x14ac:dyDescent="0.2">
      <c r="A30" s="31" t="s">
        <v>93</v>
      </c>
      <c r="B30" s="119">
        <v>0</v>
      </c>
      <c r="C30" s="120">
        <f>$B30/$J$5</f>
        <v>0</v>
      </c>
      <c r="D30" s="119">
        <v>0</v>
      </c>
      <c r="E30" s="120">
        <f>$D30/$J$5</f>
        <v>0</v>
      </c>
      <c r="F30" s="119">
        <v>50000</v>
      </c>
      <c r="G30" s="120">
        <f>$F30/$J$5</f>
        <v>1306.5064018813691</v>
      </c>
      <c r="H30" s="34">
        <f>SUM($B30,$D30,$F30)</f>
        <v>50000</v>
      </c>
      <c r="I30" s="120">
        <f>SUM($C30,$E30,$G30)</f>
        <v>1306.5064018813691</v>
      </c>
      <c r="J30" s="35">
        <f>IFERROR($I30/$I$68,0)</f>
        <v>5.763811146883421E-3</v>
      </c>
    </row>
    <row r="31" spans="1:10" s="121" customFormat="1" ht="15" customHeight="1" x14ac:dyDescent="0.2">
      <c r="A31" s="36" t="s">
        <v>94</v>
      </c>
      <c r="B31" s="119">
        <v>20797</v>
      </c>
      <c r="C31" s="120">
        <f t="shared" ref="C31:C32" si="17">$B31/$J$5</f>
        <v>543.42827279853668</v>
      </c>
      <c r="D31" s="119">
        <v>0</v>
      </c>
      <c r="E31" s="120">
        <f t="shared" ref="E31:E32" si="18">$D31/$J$5</f>
        <v>0</v>
      </c>
      <c r="F31" s="119">
        <v>0</v>
      </c>
      <c r="G31" s="120">
        <f t="shared" ref="G31:G32" si="19">$F31/$J$5</f>
        <v>0</v>
      </c>
      <c r="H31" s="34">
        <f t="shared" ref="H31:H33" si="20">SUM($B31,$D31,$F31)</f>
        <v>20797</v>
      </c>
      <c r="I31" s="120">
        <f t="shared" ref="I31:I33" si="21">SUM($C31,$E31,$G31)</f>
        <v>543.42827279853668</v>
      </c>
      <c r="J31" s="39">
        <f>IFERROR($I31/$I$68,0)</f>
        <v>2.3973996084346904E-3</v>
      </c>
    </row>
    <row r="32" spans="1:10" s="121" customFormat="1" ht="15" customHeight="1" x14ac:dyDescent="0.2">
      <c r="A32" s="36" t="s">
        <v>95</v>
      </c>
      <c r="B32" s="119">
        <v>76000</v>
      </c>
      <c r="C32" s="120">
        <f t="shared" si="17"/>
        <v>1985.8897308596811</v>
      </c>
      <c r="D32" s="119">
        <v>0</v>
      </c>
      <c r="E32" s="120">
        <f t="shared" si="18"/>
        <v>0</v>
      </c>
      <c r="F32" s="119">
        <v>0</v>
      </c>
      <c r="G32" s="120">
        <f t="shared" si="19"/>
        <v>0</v>
      </c>
      <c r="H32" s="34">
        <f t="shared" si="20"/>
        <v>76000</v>
      </c>
      <c r="I32" s="120">
        <f t="shared" si="21"/>
        <v>1985.8897308596811</v>
      </c>
      <c r="J32" s="39">
        <f>IFERROR($I32/$I$68,0)</f>
        <v>8.7609929432627999E-3</v>
      </c>
    </row>
    <row r="33" spans="1:10" s="121" customFormat="1" ht="15" customHeight="1" x14ac:dyDescent="0.2">
      <c r="A33" s="40" t="s">
        <v>11</v>
      </c>
      <c r="B33" s="133">
        <f t="shared" ref="B33:G33" si="22">SUM(B30:B32)</f>
        <v>96797</v>
      </c>
      <c r="C33" s="136">
        <f t="shared" si="22"/>
        <v>2529.318003658218</v>
      </c>
      <c r="D33" s="133">
        <f t="shared" si="22"/>
        <v>0</v>
      </c>
      <c r="E33" s="136">
        <f t="shared" si="22"/>
        <v>0</v>
      </c>
      <c r="F33" s="133">
        <f t="shared" si="22"/>
        <v>50000</v>
      </c>
      <c r="G33" s="136">
        <f t="shared" si="22"/>
        <v>1306.5064018813691</v>
      </c>
      <c r="H33" s="143">
        <f t="shared" si="20"/>
        <v>146797</v>
      </c>
      <c r="I33" s="145">
        <f t="shared" si="21"/>
        <v>3835.8244055395871</v>
      </c>
      <c r="J33" s="41">
        <f>IFERROR($I33/$I$68,0)</f>
        <v>1.6922203698580912E-2</v>
      </c>
    </row>
    <row r="34" spans="1:10" s="42" customFormat="1" ht="19" x14ac:dyDescent="0.2">
      <c r="A34" s="160" t="s">
        <v>55</v>
      </c>
      <c r="B34" s="158"/>
      <c r="C34" s="158"/>
      <c r="D34" s="158"/>
      <c r="E34" s="158"/>
      <c r="F34" s="158"/>
      <c r="G34" s="158"/>
      <c r="H34" s="158"/>
      <c r="I34" s="158"/>
      <c r="J34" s="159"/>
    </row>
    <row r="35" spans="1:10" s="121" customFormat="1" ht="15" customHeight="1" x14ac:dyDescent="0.2">
      <c r="A35" s="43" t="s">
        <v>96</v>
      </c>
      <c r="B35" s="119">
        <v>0</v>
      </c>
      <c r="C35" s="120">
        <f>$B35/$J$5</f>
        <v>0</v>
      </c>
      <c r="D35" s="123">
        <v>0</v>
      </c>
      <c r="E35" s="124">
        <f>$D35/$J$5</f>
        <v>0</v>
      </c>
      <c r="F35" s="119">
        <v>38000</v>
      </c>
      <c r="G35" s="120">
        <f>$F35/$J$5</f>
        <v>992.94486542984055</v>
      </c>
      <c r="H35" s="44">
        <f>SUM($B35,$D35,$F35)</f>
        <v>38000</v>
      </c>
      <c r="I35" s="120">
        <f>SUM($C35,$E35,$G35)</f>
        <v>992.94486542984055</v>
      </c>
      <c r="J35" s="35">
        <f>IFERROR($I35/$I$68,0)</f>
        <v>4.3804964716313999E-3</v>
      </c>
    </row>
    <row r="36" spans="1:10" s="121" customFormat="1" ht="15" customHeight="1" x14ac:dyDescent="0.2">
      <c r="A36" s="45" t="s">
        <v>12</v>
      </c>
      <c r="B36" s="133">
        <f t="shared" ref="B36:G36" si="23">SUM(B35)</f>
        <v>0</v>
      </c>
      <c r="C36" s="136">
        <f t="shared" si="23"/>
        <v>0</v>
      </c>
      <c r="D36" s="133">
        <f t="shared" si="23"/>
        <v>0</v>
      </c>
      <c r="E36" s="139">
        <f t="shared" si="23"/>
        <v>0</v>
      </c>
      <c r="F36" s="133">
        <f t="shared" si="23"/>
        <v>38000</v>
      </c>
      <c r="G36" s="136">
        <f t="shared" si="23"/>
        <v>992.94486542984055</v>
      </c>
      <c r="H36" s="146">
        <f t="shared" ref="H36" si="24">SUM($B36,$D36,$F36)</f>
        <v>38000</v>
      </c>
      <c r="I36" s="145">
        <f t="shared" ref="I36" si="25">SUM($C36,$E36,$G36)</f>
        <v>992.94486542984055</v>
      </c>
      <c r="J36" s="41">
        <f>IFERROR($I36/$I$68,0)</f>
        <v>4.3804964716313999E-3</v>
      </c>
    </row>
    <row r="37" spans="1:10" s="42" customFormat="1" ht="15" customHeight="1" x14ac:dyDescent="0.2">
      <c r="A37" s="160" t="s">
        <v>56</v>
      </c>
      <c r="B37" s="158"/>
      <c r="C37" s="158"/>
      <c r="D37" s="158"/>
      <c r="E37" s="158"/>
      <c r="F37" s="158"/>
      <c r="G37" s="158"/>
      <c r="H37" s="158"/>
      <c r="I37" s="158"/>
      <c r="J37" s="159"/>
    </row>
    <row r="38" spans="1:10" s="121" customFormat="1" ht="15" customHeight="1" x14ac:dyDescent="0.2">
      <c r="A38" s="46" t="s">
        <v>97</v>
      </c>
      <c r="B38" s="119">
        <v>34200</v>
      </c>
      <c r="C38" s="120">
        <f>$B38/$J$5</f>
        <v>893.65037888685652</v>
      </c>
      <c r="D38" s="119">
        <v>34200</v>
      </c>
      <c r="E38" s="120">
        <f>$D38/$J$5</f>
        <v>893.65037888685652</v>
      </c>
      <c r="F38" s="119">
        <v>34200</v>
      </c>
      <c r="G38" s="120">
        <f>$F38/$J$5</f>
        <v>893.65037888685652</v>
      </c>
      <c r="H38" s="34">
        <f>SUM($B38,$D38,$F38)</f>
        <v>102600</v>
      </c>
      <c r="I38" s="120">
        <f>SUM($C38,$E38,$G38)</f>
        <v>2680.9511366605693</v>
      </c>
      <c r="J38" s="35">
        <f t="shared" ref="J38:J43" si="26">IFERROR($I38/$I$68,0)</f>
        <v>1.1827340473404779E-2</v>
      </c>
    </row>
    <row r="39" spans="1:10" s="121" customFormat="1" ht="15" customHeight="1" x14ac:dyDescent="0.2">
      <c r="A39" s="36" t="s">
        <v>98</v>
      </c>
      <c r="B39" s="119">
        <v>38000</v>
      </c>
      <c r="C39" s="120">
        <f t="shared" ref="C39:C42" si="27">$B39/$J$5</f>
        <v>992.94486542984055</v>
      </c>
      <c r="D39" s="119">
        <v>38000</v>
      </c>
      <c r="E39" s="120">
        <f t="shared" ref="E39:E42" si="28">$D39/$J$5</f>
        <v>992.94486542984055</v>
      </c>
      <c r="F39" s="119">
        <v>38000</v>
      </c>
      <c r="G39" s="120">
        <f t="shared" ref="G39:G42" si="29">$F39/$J$5</f>
        <v>992.94486542984055</v>
      </c>
      <c r="H39" s="34">
        <f t="shared" ref="H39:H42" si="30">SUM($B39,$D39,$F39)</f>
        <v>114000</v>
      </c>
      <c r="I39" s="120">
        <f t="shared" ref="I39:I43" si="31">SUM($C39,$E39,$G39)</f>
        <v>2978.8345962895219</v>
      </c>
      <c r="J39" s="39">
        <f t="shared" si="26"/>
        <v>1.3141489414894202E-2</v>
      </c>
    </row>
    <row r="40" spans="1:10" s="121" customFormat="1" ht="15" customHeight="1" x14ac:dyDescent="0.2">
      <c r="A40" s="36" t="s">
        <v>99</v>
      </c>
      <c r="B40" s="119">
        <v>55000</v>
      </c>
      <c r="C40" s="120">
        <f t="shared" si="27"/>
        <v>1437.1570420695061</v>
      </c>
      <c r="D40" s="119">
        <v>55000</v>
      </c>
      <c r="E40" s="120">
        <f t="shared" si="28"/>
        <v>1437.1570420695061</v>
      </c>
      <c r="F40" s="119">
        <v>55000</v>
      </c>
      <c r="G40" s="120">
        <f t="shared" si="29"/>
        <v>1437.1570420695061</v>
      </c>
      <c r="H40" s="34">
        <f t="shared" si="30"/>
        <v>165000</v>
      </c>
      <c r="I40" s="120">
        <f t="shared" si="31"/>
        <v>4311.4711262085184</v>
      </c>
      <c r="J40" s="39">
        <f t="shared" si="26"/>
        <v>1.902057678471529E-2</v>
      </c>
    </row>
    <row r="41" spans="1:10" s="121" customFormat="1" ht="15" customHeight="1" x14ac:dyDescent="0.2">
      <c r="A41" s="36" t="s">
        <v>100</v>
      </c>
      <c r="B41" s="119">
        <v>11400</v>
      </c>
      <c r="C41" s="120">
        <f t="shared" si="27"/>
        <v>297.88345962895215</v>
      </c>
      <c r="D41" s="119">
        <v>11400</v>
      </c>
      <c r="E41" s="120">
        <f t="shared" si="28"/>
        <v>297.88345962895215</v>
      </c>
      <c r="F41" s="119">
        <v>11400</v>
      </c>
      <c r="G41" s="120">
        <f t="shared" si="29"/>
        <v>297.88345962895215</v>
      </c>
      <c r="H41" s="34">
        <f t="shared" si="30"/>
        <v>34200</v>
      </c>
      <c r="I41" s="120">
        <f t="shared" si="31"/>
        <v>893.65037888685652</v>
      </c>
      <c r="J41" s="39">
        <f t="shared" si="26"/>
        <v>3.9424468244682606E-3</v>
      </c>
    </row>
    <row r="42" spans="1:10" s="121" customFormat="1" ht="15" customHeight="1" x14ac:dyDescent="0.2">
      <c r="A42" s="36" t="s">
        <v>101</v>
      </c>
      <c r="B42" s="119">
        <v>22800</v>
      </c>
      <c r="C42" s="120">
        <f t="shared" si="27"/>
        <v>595.76691925790431</v>
      </c>
      <c r="D42" s="119">
        <v>22800</v>
      </c>
      <c r="E42" s="120">
        <f t="shared" si="28"/>
        <v>595.76691925790431</v>
      </c>
      <c r="F42" s="119">
        <v>22800</v>
      </c>
      <c r="G42" s="120">
        <f t="shared" si="29"/>
        <v>595.76691925790431</v>
      </c>
      <c r="H42" s="34">
        <f t="shared" si="30"/>
        <v>68400</v>
      </c>
      <c r="I42" s="120">
        <f t="shared" si="31"/>
        <v>1787.300757773713</v>
      </c>
      <c r="J42" s="39">
        <f t="shared" si="26"/>
        <v>7.8848936489365213E-3</v>
      </c>
    </row>
    <row r="43" spans="1:10" s="121" customFormat="1" ht="15" customHeight="1" x14ac:dyDescent="0.2">
      <c r="A43" s="40" t="s">
        <v>13</v>
      </c>
      <c r="B43" s="133">
        <f t="shared" ref="B43:G43" si="32">SUM(B38:B42)</f>
        <v>161400</v>
      </c>
      <c r="C43" s="136">
        <f t="shared" si="32"/>
        <v>4217.4026652730599</v>
      </c>
      <c r="D43" s="133">
        <f t="shared" si="32"/>
        <v>161400</v>
      </c>
      <c r="E43" s="136">
        <f t="shared" si="32"/>
        <v>4217.4026652730599</v>
      </c>
      <c r="F43" s="133">
        <f t="shared" si="32"/>
        <v>161400</v>
      </c>
      <c r="G43" s="136">
        <f t="shared" si="32"/>
        <v>4217.4026652730599</v>
      </c>
      <c r="H43" s="143">
        <f t="shared" ref="H43" si="33">SUM($B43,$D43,$F43)</f>
        <v>484200</v>
      </c>
      <c r="I43" s="145">
        <f t="shared" si="31"/>
        <v>12652.207995819179</v>
      </c>
      <c r="J43" s="41">
        <f t="shared" si="26"/>
        <v>5.581674714641905E-2</v>
      </c>
    </row>
    <row r="44" spans="1:10" s="42" customFormat="1" ht="19" x14ac:dyDescent="0.2">
      <c r="A44" s="167" t="s">
        <v>57</v>
      </c>
      <c r="B44" s="158"/>
      <c r="C44" s="158"/>
      <c r="D44" s="158"/>
      <c r="E44" s="158"/>
      <c r="F44" s="158"/>
      <c r="G44" s="158"/>
      <c r="H44" s="158"/>
      <c r="I44" s="158"/>
      <c r="J44" s="169"/>
    </row>
    <row r="45" spans="1:10" s="125" customFormat="1" ht="15" customHeight="1" x14ac:dyDescent="0.2">
      <c r="A45" s="31" t="s">
        <v>102</v>
      </c>
      <c r="B45" s="119">
        <v>0</v>
      </c>
      <c r="C45" s="120">
        <f>B45/J5</f>
        <v>0</v>
      </c>
      <c r="D45" s="119">
        <v>0</v>
      </c>
      <c r="E45" s="120">
        <f>D45/J5</f>
        <v>0</v>
      </c>
      <c r="F45" s="119">
        <v>114000</v>
      </c>
      <c r="G45" s="120">
        <f>F45/J5</f>
        <v>2978.8345962895214</v>
      </c>
      <c r="H45" s="34">
        <f>SUM($B45,$D45,$F45)</f>
        <v>114000</v>
      </c>
      <c r="I45" s="120">
        <f>SUM($C45,$E45,$G45)</f>
        <v>2978.8345962895214</v>
      </c>
      <c r="J45" s="35">
        <f t="shared" ref="J45:J50" si="34">IFERROR($I45/$I$68,0)</f>
        <v>1.31414894148942E-2</v>
      </c>
    </row>
    <row r="46" spans="1:10" s="125" customFormat="1" ht="15" customHeight="1" x14ac:dyDescent="0.2">
      <c r="A46" s="36" t="s">
        <v>103</v>
      </c>
      <c r="B46" s="119">
        <v>50000</v>
      </c>
      <c r="C46" s="122">
        <f>B46/J5</f>
        <v>1306.5064018813691</v>
      </c>
      <c r="D46" s="119">
        <v>50000</v>
      </c>
      <c r="E46" s="122">
        <f>D46/J5</f>
        <v>1306.5064018813691</v>
      </c>
      <c r="F46" s="119">
        <v>50140</v>
      </c>
      <c r="G46" s="122">
        <f>F46/J5</f>
        <v>1310.1646198066369</v>
      </c>
      <c r="H46" s="34">
        <f t="shared" ref="H46:H49" si="35">SUM($B46,$D46,$F46)</f>
        <v>150140</v>
      </c>
      <c r="I46" s="120">
        <f t="shared" ref="I46:I50" si="36">SUM($C46,$E46,$G46)</f>
        <v>3923.1774235693752</v>
      </c>
      <c r="J46" s="39">
        <f t="shared" si="34"/>
        <v>1.7307572111861538E-2</v>
      </c>
    </row>
    <row r="47" spans="1:10" s="125" customFormat="1" ht="15" customHeight="1" x14ac:dyDescent="0.2">
      <c r="A47" s="36" t="s">
        <v>104</v>
      </c>
      <c r="B47" s="119">
        <f>C47*J5</f>
        <v>36356.5</v>
      </c>
      <c r="C47" s="122">
        <v>950</v>
      </c>
      <c r="D47" s="119">
        <f t="shared" ref="D47:D49" si="37">$E47*$J$5</f>
        <v>37887.300000000003</v>
      </c>
      <c r="E47" s="122">
        <v>990</v>
      </c>
      <c r="F47" s="119">
        <f t="shared" ref="F47:F49" si="38">$G47*$J$5</f>
        <v>37887.300000000003</v>
      </c>
      <c r="G47" s="122">
        <v>990</v>
      </c>
      <c r="H47" s="34">
        <f t="shared" si="35"/>
        <v>112131.1</v>
      </c>
      <c r="I47" s="120">
        <f t="shared" si="36"/>
        <v>2930</v>
      </c>
      <c r="J47" s="39">
        <f t="shared" si="34"/>
        <v>1.2926049681845993E-2</v>
      </c>
    </row>
    <row r="48" spans="1:10" s="125" customFormat="1" ht="15" customHeight="1" x14ac:dyDescent="0.2">
      <c r="A48" s="36" t="s">
        <v>105</v>
      </c>
      <c r="B48" s="119">
        <f t="shared" ref="B48:B49" si="39">$C48*$J$5</f>
        <v>1913.5000000000002</v>
      </c>
      <c r="C48" s="122">
        <v>50</v>
      </c>
      <c r="D48" s="119">
        <f t="shared" si="37"/>
        <v>1913.5000000000002</v>
      </c>
      <c r="E48" s="122">
        <v>50</v>
      </c>
      <c r="F48" s="119">
        <f t="shared" si="38"/>
        <v>1913.5000000000002</v>
      </c>
      <c r="G48" s="122">
        <v>50</v>
      </c>
      <c r="H48" s="34">
        <f t="shared" si="35"/>
        <v>5740.5000000000009</v>
      </c>
      <c r="I48" s="120">
        <f t="shared" si="36"/>
        <v>150</v>
      </c>
      <c r="J48" s="39">
        <f t="shared" si="34"/>
        <v>6.6174315777368562E-4</v>
      </c>
    </row>
    <row r="49" spans="1:11" s="125" customFormat="1" ht="15" customHeight="1" x14ac:dyDescent="0.2">
      <c r="A49" s="36" t="s">
        <v>106</v>
      </c>
      <c r="B49" s="119">
        <f t="shared" si="39"/>
        <v>6888.6</v>
      </c>
      <c r="C49" s="122">
        <v>180</v>
      </c>
      <c r="D49" s="119">
        <f t="shared" si="37"/>
        <v>6888.6</v>
      </c>
      <c r="E49" s="122">
        <v>180</v>
      </c>
      <c r="F49" s="119">
        <f t="shared" si="38"/>
        <v>6888.6</v>
      </c>
      <c r="G49" s="122">
        <v>180</v>
      </c>
      <c r="H49" s="34">
        <f t="shared" si="35"/>
        <v>20665.800000000003</v>
      </c>
      <c r="I49" s="120">
        <f t="shared" si="36"/>
        <v>540</v>
      </c>
      <c r="J49" s="39">
        <f t="shared" si="34"/>
        <v>2.3822753679852682E-3</v>
      </c>
    </row>
    <row r="50" spans="1:11" s="125" customFormat="1" ht="15" customHeight="1" x14ac:dyDescent="0.2">
      <c r="A50" s="40" t="s">
        <v>41</v>
      </c>
      <c r="B50" s="133">
        <f t="shared" ref="B50:G50" si="40">SUM(B45:B49)</f>
        <v>95158.6</v>
      </c>
      <c r="C50" s="136">
        <f t="shared" si="40"/>
        <v>2486.5064018813691</v>
      </c>
      <c r="D50" s="133">
        <f t="shared" si="40"/>
        <v>96689.400000000009</v>
      </c>
      <c r="E50" s="136">
        <f t="shared" si="40"/>
        <v>2526.5064018813691</v>
      </c>
      <c r="F50" s="133">
        <f t="shared" si="40"/>
        <v>210829.4</v>
      </c>
      <c r="G50" s="136">
        <f t="shared" si="40"/>
        <v>5508.9992160961583</v>
      </c>
      <c r="H50" s="143">
        <f t="shared" ref="H50" si="41">SUM($B50,$D50,$F50)</f>
        <v>402677.4</v>
      </c>
      <c r="I50" s="145">
        <f t="shared" si="36"/>
        <v>10522.012019858896</v>
      </c>
      <c r="J50" s="47">
        <f t="shared" si="34"/>
        <v>4.641912973436068E-2</v>
      </c>
    </row>
    <row r="51" spans="1:11" s="51" customFormat="1" ht="28.5" customHeight="1" x14ac:dyDescent="0.2">
      <c r="A51" s="48" t="s">
        <v>58</v>
      </c>
      <c r="B51" s="49">
        <f t="shared" ref="B51:I51" si="42">B$16+B$28+B$33+B$36+B$43+B$50</f>
        <v>2259908.6</v>
      </c>
      <c r="C51" s="142">
        <f t="shared" si="42"/>
        <v>59051.701071335243</v>
      </c>
      <c r="D51" s="49">
        <f t="shared" si="42"/>
        <v>2401596.4</v>
      </c>
      <c r="E51" s="142">
        <f t="shared" si="42"/>
        <v>62754.021426704989</v>
      </c>
      <c r="F51" s="49">
        <f t="shared" si="42"/>
        <v>2437765.4</v>
      </c>
      <c r="G51" s="142">
        <f t="shared" si="42"/>
        <v>63699.122027697929</v>
      </c>
      <c r="H51" s="49">
        <f t="shared" si="42"/>
        <v>7099270.4000000004</v>
      </c>
      <c r="I51" s="142">
        <f t="shared" si="42"/>
        <v>185504.84452573815</v>
      </c>
      <c r="J51" s="50"/>
    </row>
    <row r="52" spans="1:11" s="55" customFormat="1" ht="19" x14ac:dyDescent="0.25">
      <c r="A52" s="52" t="s">
        <v>59</v>
      </c>
      <c r="B52" s="53"/>
      <c r="C52" s="53"/>
      <c r="D52" s="53"/>
      <c r="E52" s="53"/>
      <c r="F52" s="53"/>
      <c r="G52" s="53"/>
      <c r="H52" s="53"/>
      <c r="I52" s="53"/>
      <c r="J52" s="54"/>
    </row>
    <row r="53" spans="1:11" s="55" customFormat="1" ht="19" x14ac:dyDescent="0.25">
      <c r="A53" s="56" t="s">
        <v>60</v>
      </c>
      <c r="B53" s="57">
        <f>C53*J5</f>
        <v>1913500.0000000002</v>
      </c>
      <c r="C53" s="58">
        <v>50000</v>
      </c>
      <c r="D53" s="57">
        <f>E53*J5</f>
        <v>2104850</v>
      </c>
      <c r="E53" s="58">
        <v>55000</v>
      </c>
      <c r="F53" s="57">
        <f>G53*J5</f>
        <v>2104850</v>
      </c>
      <c r="G53" s="58">
        <v>55000</v>
      </c>
      <c r="H53" s="57">
        <f>SUM(B53,D53,F53)</f>
        <v>6123200</v>
      </c>
      <c r="I53" s="58">
        <f>SUM(C53,E53,G53)</f>
        <v>160000</v>
      </c>
      <c r="J53" s="147"/>
    </row>
    <row r="54" spans="1:11" s="55" customFormat="1" ht="19" x14ac:dyDescent="0.25">
      <c r="A54" s="59" t="s">
        <v>24</v>
      </c>
      <c r="B54" s="60">
        <f>C54*J5</f>
        <v>346408.5999999998</v>
      </c>
      <c r="C54" s="61">
        <f>C51-C53</f>
        <v>9051.7010713352429</v>
      </c>
      <c r="D54" s="60">
        <f>E54*J5</f>
        <v>296746.39999999997</v>
      </c>
      <c r="E54" s="61">
        <f>E51-E53</f>
        <v>7754.0214267049887</v>
      </c>
      <c r="F54" s="60">
        <f>G54*J5</f>
        <v>332915.39999999979</v>
      </c>
      <c r="G54" s="61">
        <f>G51-G53</f>
        <v>8699.1220276979293</v>
      </c>
      <c r="H54" s="60">
        <f>SUM(B54,D54,F54)</f>
        <v>976070.39999999956</v>
      </c>
      <c r="I54" s="61">
        <f>SUM(C54,E54,G54)</f>
        <v>25504.844525738161</v>
      </c>
      <c r="J54" s="148"/>
    </row>
    <row r="55" spans="1:11" s="6" customFormat="1" ht="19" x14ac:dyDescent="0.2">
      <c r="A55" s="167" t="s">
        <v>29</v>
      </c>
      <c r="B55" s="165"/>
      <c r="C55" s="165"/>
      <c r="D55" s="165"/>
      <c r="E55" s="165"/>
      <c r="F55" s="165"/>
      <c r="G55" s="165"/>
      <c r="H55" s="165"/>
      <c r="I55" s="165"/>
      <c r="J55" s="168"/>
    </row>
    <row r="56" spans="1:11" s="7" customFormat="1" ht="49" customHeight="1" x14ac:dyDescent="0.2">
      <c r="A56" s="62" t="s">
        <v>61</v>
      </c>
      <c r="B56" s="32">
        <f>0.05*(B53/0.95)</f>
        <v>100710.5263157895</v>
      </c>
      <c r="C56" s="33">
        <f t="shared" ref="C56:G56" si="43">0.05*(C53/0.95)</f>
        <v>2631.5789473684213</v>
      </c>
      <c r="D56" s="32">
        <f t="shared" si="43"/>
        <v>110781.57894736843</v>
      </c>
      <c r="E56" s="33">
        <f t="shared" si="43"/>
        <v>2894.7368421052633</v>
      </c>
      <c r="F56" s="32">
        <f t="shared" si="43"/>
        <v>110781.57894736843</v>
      </c>
      <c r="G56" s="33">
        <f t="shared" si="43"/>
        <v>2894.7368421052633</v>
      </c>
      <c r="H56" s="34">
        <f>SUM($B56,$D56,$F56)</f>
        <v>322273.68421052635</v>
      </c>
      <c r="I56" s="63">
        <f>SUM($C56,$E56,$G56)</f>
        <v>8421.0526315789484</v>
      </c>
      <c r="J56" s="35">
        <f>IFERROR($I56/$I$68,0)</f>
        <v>3.7150493067996393E-2</v>
      </c>
      <c r="K56" s="149"/>
    </row>
    <row r="57" spans="1:11" s="7" customFormat="1" ht="26" customHeight="1" x14ac:dyDescent="0.2">
      <c r="A57" s="36" t="s">
        <v>62</v>
      </c>
      <c r="B57" s="37"/>
      <c r="C57" s="38"/>
      <c r="D57" s="37"/>
      <c r="E57" s="38"/>
      <c r="F57" s="37"/>
      <c r="G57" s="38"/>
      <c r="H57" s="34">
        <f>SUM($B57,$D57,$F57)</f>
        <v>0</v>
      </c>
      <c r="I57" s="63">
        <f>SUM($C57,$E57,$G57)</f>
        <v>0</v>
      </c>
      <c r="J57" s="39">
        <f>IFERROR($I57/$I$68,0)</f>
        <v>0</v>
      </c>
    </row>
    <row r="58" spans="1:11" s="66" customFormat="1" ht="15" customHeight="1" x14ac:dyDescent="0.2">
      <c r="A58" s="64" t="s">
        <v>42</v>
      </c>
      <c r="B58" s="133">
        <f>SUM(B56:B57)</f>
        <v>100710.5263157895</v>
      </c>
      <c r="C58" s="137">
        <f>SUM(C56:C57)</f>
        <v>2631.5789473684213</v>
      </c>
      <c r="D58" s="133">
        <f>SUM(D56:D57)</f>
        <v>110781.57894736843</v>
      </c>
      <c r="E58" s="137">
        <f>SUM(E56:E57)</f>
        <v>2894.7368421052633</v>
      </c>
      <c r="F58" s="133">
        <f>SUM(F56:F57)</f>
        <v>110781.57894736843</v>
      </c>
      <c r="G58" s="137">
        <f>SUM(G$56:G$57)</f>
        <v>2894.7368421052633</v>
      </c>
      <c r="H58" s="133">
        <f>B58+D58+F58</f>
        <v>322273.68421052635</v>
      </c>
      <c r="I58" s="138">
        <f>SUM($C58+$E58+$G58)</f>
        <v>8421.0526315789484</v>
      </c>
      <c r="J58" s="65">
        <f>IFERROR($I58/$I$68,0)</f>
        <v>3.7150493067996393E-2</v>
      </c>
    </row>
    <row r="59" spans="1:11" s="70" customFormat="1" ht="33" customHeight="1" x14ac:dyDescent="0.2">
      <c r="A59" s="140" t="s">
        <v>63</v>
      </c>
      <c r="B59" s="141">
        <f t="shared" ref="B59:I59" si="44">B$53+B$56</f>
        <v>2014210.5263157897</v>
      </c>
      <c r="C59" s="68">
        <f t="shared" si="44"/>
        <v>52631.57894736842</v>
      </c>
      <c r="D59" s="141">
        <f t="shared" si="44"/>
        <v>2215631.5789473685</v>
      </c>
      <c r="E59" s="68">
        <f t="shared" si="44"/>
        <v>57894.736842105267</v>
      </c>
      <c r="F59" s="141">
        <f t="shared" si="44"/>
        <v>2215631.5789473685</v>
      </c>
      <c r="G59" s="68">
        <f t="shared" si="44"/>
        <v>57894.736842105267</v>
      </c>
      <c r="H59" s="141">
        <f t="shared" si="44"/>
        <v>6445473.6842105268</v>
      </c>
      <c r="I59" s="68">
        <f t="shared" si="44"/>
        <v>168421.05263157896</v>
      </c>
      <c r="J59" s="69">
        <f>IFERROR($I59/$I$68,0)</f>
        <v>0.74300986135992775</v>
      </c>
    </row>
    <row r="60" spans="1:11" s="7" customFormat="1" ht="19" x14ac:dyDescent="0.2">
      <c r="A60" s="157" t="s">
        <v>31</v>
      </c>
      <c r="B60" s="165"/>
      <c r="C60" s="165"/>
      <c r="D60" s="165"/>
      <c r="E60" s="165"/>
      <c r="F60" s="165"/>
      <c r="G60" s="165"/>
      <c r="H60" s="165"/>
      <c r="I60" s="165"/>
      <c r="J60" s="166"/>
      <c r="K60" s="170"/>
    </row>
    <row r="61" spans="1:11" s="126" customFormat="1" ht="15" customHeight="1" x14ac:dyDescent="0.2">
      <c r="A61" s="31" t="s">
        <v>107</v>
      </c>
      <c r="B61" s="119">
        <f>C61*J5</f>
        <v>76004.22</v>
      </c>
      <c r="C61" s="120">
        <v>1986</v>
      </c>
      <c r="D61" s="119">
        <f>E61*J5</f>
        <v>76004.22</v>
      </c>
      <c r="E61" s="120">
        <v>1986</v>
      </c>
      <c r="F61" s="119">
        <f>G61*J5</f>
        <v>76004.22</v>
      </c>
      <c r="G61" s="120">
        <v>1986</v>
      </c>
      <c r="H61" s="34">
        <f>SUM($B61,$D61,$F61)</f>
        <v>228012.66</v>
      </c>
      <c r="I61" s="120">
        <f>SUM($C61,$E61,$G61)</f>
        <v>5958</v>
      </c>
      <c r="J61" s="35">
        <f>IFERROR($I61/$I$68,0)</f>
        <v>2.6284438226770793E-2</v>
      </c>
      <c r="K61" s="171"/>
    </row>
    <row r="62" spans="1:11" s="126" customFormat="1" ht="15" customHeight="1" x14ac:dyDescent="0.2">
      <c r="A62" s="40" t="s">
        <v>32</v>
      </c>
      <c r="B62" s="133">
        <f t="shared" ref="B62:G62" si="45">SUM(B61)</f>
        <v>76004.22</v>
      </c>
      <c r="C62" s="136">
        <f t="shared" si="45"/>
        <v>1986</v>
      </c>
      <c r="D62" s="133">
        <f t="shared" si="45"/>
        <v>76004.22</v>
      </c>
      <c r="E62" s="136">
        <f t="shared" si="45"/>
        <v>1986</v>
      </c>
      <c r="F62" s="133">
        <f t="shared" si="45"/>
        <v>76004.22</v>
      </c>
      <c r="G62" s="136">
        <f t="shared" si="45"/>
        <v>1986</v>
      </c>
      <c r="H62" s="143">
        <f t="shared" ref="H62" si="46">SUM($B62,$D62,$F62)</f>
        <v>228012.66</v>
      </c>
      <c r="I62" s="145">
        <f t="shared" ref="I62" si="47">SUM($C62,$E62,$G62)</f>
        <v>5958</v>
      </c>
      <c r="J62" s="71">
        <f>IFERROR($I62/$I$68,0)</f>
        <v>2.6284438226770793E-2</v>
      </c>
    </row>
    <row r="63" spans="1:11" s="70" customFormat="1" ht="32" customHeight="1" x14ac:dyDescent="0.2">
      <c r="A63" s="67" t="s">
        <v>64</v>
      </c>
      <c r="B63" s="141">
        <f t="shared" ref="B63:G63" si="48">B$51+B$58+B$62</f>
        <v>2436623.34631579</v>
      </c>
      <c r="C63" s="68">
        <f t="shared" si="48"/>
        <v>63669.280018703663</v>
      </c>
      <c r="D63" s="141">
        <f t="shared" si="48"/>
        <v>2588382.1989473687</v>
      </c>
      <c r="E63" s="68">
        <f t="shared" si="48"/>
        <v>67634.758268810256</v>
      </c>
      <c r="F63" s="141">
        <f t="shared" si="48"/>
        <v>2624551.1989473687</v>
      </c>
      <c r="G63" s="68">
        <f t="shared" si="48"/>
        <v>68579.858869803196</v>
      </c>
      <c r="H63" s="141">
        <f>B63+D63+F63</f>
        <v>7649556.7442105263</v>
      </c>
      <c r="I63" s="68">
        <f>C63+E63+G63</f>
        <v>199883.89715731711</v>
      </c>
      <c r="J63" s="72">
        <f>IFERROR($I63/$I$68,0)</f>
        <v>0.88181200861995768</v>
      </c>
    </row>
    <row r="64" spans="1:11" s="6" customFormat="1" ht="20" customHeight="1" x14ac:dyDescent="0.2">
      <c r="A64" s="167" t="s">
        <v>43</v>
      </c>
      <c r="B64" s="165"/>
      <c r="C64" s="165"/>
      <c r="D64" s="165"/>
      <c r="E64" s="165"/>
      <c r="F64" s="165"/>
      <c r="G64" s="165"/>
      <c r="H64" s="165"/>
      <c r="I64" s="165"/>
      <c r="J64" s="168"/>
    </row>
    <row r="65" spans="1:11" s="126" customFormat="1" ht="64" customHeight="1" x14ac:dyDescent="0.2">
      <c r="A65" s="73" t="s">
        <v>65</v>
      </c>
      <c r="B65" s="127"/>
      <c r="C65" s="128">
        <f>0.125*(C59/0.875)</f>
        <v>7518.7969924812032</v>
      </c>
      <c r="D65" s="127"/>
      <c r="E65" s="128">
        <f>0.125*(E59/0.875)</f>
        <v>8270.6766917293244</v>
      </c>
      <c r="F65" s="127"/>
      <c r="G65" s="128">
        <f>0.125*(G59/0.875)</f>
        <v>8270.6766917293244</v>
      </c>
      <c r="H65" s="127"/>
      <c r="I65" s="129">
        <f>$C65+$E65+G65</f>
        <v>24060.150375939851</v>
      </c>
      <c r="J65" s="35">
        <f>IFERROR($I65/$I$68,0)</f>
        <v>0.10614426590856112</v>
      </c>
      <c r="K65" s="149"/>
    </row>
    <row r="66" spans="1:11" s="125" customFormat="1" ht="47" customHeight="1" x14ac:dyDescent="0.2">
      <c r="A66" s="74" t="s">
        <v>66</v>
      </c>
      <c r="B66" s="130"/>
      <c r="C66" s="131">
        <v>910</v>
      </c>
      <c r="D66" s="130"/>
      <c r="E66" s="131">
        <v>910</v>
      </c>
      <c r="F66" s="130"/>
      <c r="G66" s="131">
        <v>910</v>
      </c>
      <c r="H66" s="130"/>
      <c r="I66" s="129">
        <f>$C66+$E66+G66</f>
        <v>2730</v>
      </c>
      <c r="J66" s="39">
        <f>IFERROR($I66/$I$68,0)</f>
        <v>1.2043725471481078E-2</v>
      </c>
    </row>
    <row r="67" spans="1:11" s="7" customFormat="1" ht="21" thickBot="1" x14ac:dyDescent="0.25">
      <c r="A67" s="76" t="s">
        <v>33</v>
      </c>
      <c r="B67" s="75"/>
      <c r="C67" s="134">
        <f>SUM(C$65:C$66)</f>
        <v>8428.7969924812023</v>
      </c>
      <c r="D67" s="75"/>
      <c r="E67" s="134">
        <f>SUM(E$65:E$66)</f>
        <v>9180.6766917293244</v>
      </c>
      <c r="F67" s="75"/>
      <c r="G67" s="134">
        <f>SUM(G$65:G$66)</f>
        <v>9180.6766917293244</v>
      </c>
      <c r="H67" s="75"/>
      <c r="I67" s="135">
        <f>SUM($C67+$E67+$G67)</f>
        <v>26790.150375939851</v>
      </c>
      <c r="J67" s="77">
        <f>IFERROR($I67/$I$68,0)</f>
        <v>0.11818799138004218</v>
      </c>
    </row>
    <row r="68" spans="1:11" s="83" customFormat="1" ht="22" customHeight="1" thickTop="1" x14ac:dyDescent="0.2">
      <c r="A68" s="78" t="s">
        <v>67</v>
      </c>
      <c r="B68" s="79"/>
      <c r="C68" s="80">
        <f>C$63+C$67</f>
        <v>72098.077011184869</v>
      </c>
      <c r="D68" s="79"/>
      <c r="E68" s="80">
        <f>E$63+E$67</f>
        <v>76815.434960539584</v>
      </c>
      <c r="F68" s="79"/>
      <c r="G68" s="80">
        <f>G$63+G$67</f>
        <v>77760.535561532524</v>
      </c>
      <c r="H68" s="79"/>
      <c r="I68" s="81">
        <f>$C68+$E68+G68</f>
        <v>226674.04753325699</v>
      </c>
      <c r="J68" s="82">
        <f>IFERROR($I68/$I$68,0)</f>
        <v>1</v>
      </c>
    </row>
    <row r="69" spans="1:11" s="20" customFormat="1" ht="19" x14ac:dyDescent="0.25">
      <c r="A69" s="84"/>
      <c r="B69" s="85"/>
      <c r="C69" s="85"/>
      <c r="D69" s="85"/>
      <c r="E69" s="85"/>
      <c r="F69" s="85"/>
      <c r="G69" s="85"/>
      <c r="H69" s="85"/>
      <c r="I69" s="85"/>
      <c r="J69" s="86"/>
    </row>
    <row r="70" spans="1:11" s="132" customFormat="1" ht="102" customHeight="1" x14ac:dyDescent="0.2">
      <c r="A70" s="163" t="s">
        <v>15</v>
      </c>
      <c r="B70" s="164"/>
      <c r="C70" s="164"/>
      <c r="D70" s="164"/>
      <c r="E70" s="164"/>
      <c r="F70" s="164"/>
      <c r="G70" s="164"/>
      <c r="H70" s="164"/>
      <c r="I70" s="164"/>
      <c r="J70" s="164"/>
    </row>
    <row r="71" spans="1:11" s="6" customFormat="1" ht="108" customHeight="1" x14ac:dyDescent="0.2">
      <c r="A71" s="161" t="s">
        <v>68</v>
      </c>
      <c r="B71" s="161"/>
      <c r="C71" s="161"/>
      <c r="D71" s="161"/>
      <c r="E71" s="161"/>
      <c r="F71" s="161"/>
      <c r="G71" s="161"/>
      <c r="H71" s="161"/>
      <c r="I71" s="161"/>
      <c r="J71" s="162"/>
    </row>
    <row r="72" spans="1:11" s="20" customFormat="1" ht="19" x14ac:dyDescent="0.25">
      <c r="A72" s="87"/>
      <c r="B72" s="85"/>
      <c r="C72" s="85"/>
      <c r="D72" s="85"/>
      <c r="E72" s="85"/>
      <c r="F72" s="85"/>
      <c r="G72" s="85"/>
      <c r="H72" s="85"/>
      <c r="I72" s="85"/>
      <c r="J72" s="86"/>
    </row>
    <row r="73" spans="1:11" s="118" customFormat="1" ht="38" customHeight="1" x14ac:dyDescent="0.2">
      <c r="A73" s="116" t="s">
        <v>44</v>
      </c>
      <c r="B73" s="153" t="s">
        <v>28</v>
      </c>
      <c r="C73" s="154"/>
      <c r="D73" s="153" t="s">
        <v>27</v>
      </c>
      <c r="E73" s="154"/>
      <c r="F73" s="153" t="s">
        <v>26</v>
      </c>
      <c r="G73" s="154"/>
      <c r="H73" s="155" t="s">
        <v>25</v>
      </c>
      <c r="I73" s="156"/>
      <c r="J73" s="117" t="s">
        <v>37</v>
      </c>
    </row>
    <row r="74" spans="1:11" s="88" customFormat="1" ht="29" customHeight="1" x14ac:dyDescent="0.2">
      <c r="A74" s="89" t="s">
        <v>34</v>
      </c>
      <c r="B74" s="90"/>
      <c r="C74" s="91">
        <f>C$59+C$65</f>
        <v>60150.375939849626</v>
      </c>
      <c r="D74" s="90"/>
      <c r="E74" s="91">
        <f>E$59+E$65</f>
        <v>66165.413533834595</v>
      </c>
      <c r="F74" s="90"/>
      <c r="G74" s="91">
        <f>G$59+G$65</f>
        <v>66165.413533834595</v>
      </c>
      <c r="H74" s="90"/>
      <c r="I74" s="92">
        <f>C74+E74+G74</f>
        <v>192481.20300751881</v>
      </c>
      <c r="J74" s="93">
        <f>IFERROR($I74/$I$80,0)</f>
        <v>0.84915354483956951</v>
      </c>
    </row>
    <row r="75" spans="1:11" s="88" customFormat="1" ht="29" customHeight="1" x14ac:dyDescent="0.2">
      <c r="A75" s="94" t="s">
        <v>69</v>
      </c>
      <c r="B75" s="95"/>
      <c r="C75" s="96">
        <v>6000</v>
      </c>
      <c r="D75" s="95"/>
      <c r="E75" s="96">
        <v>6000</v>
      </c>
      <c r="F75" s="95"/>
      <c r="G75" s="96">
        <v>6000</v>
      </c>
      <c r="H75" s="95"/>
      <c r="I75" s="97">
        <f>$C75+$E75+$G75</f>
        <v>18000</v>
      </c>
      <c r="J75" s="98">
        <f t="shared" ref="J75:J80" si="49">IFERROR($I75/$I$80,0)</f>
        <v>7.9409124466637865E-2</v>
      </c>
    </row>
    <row r="76" spans="1:11" s="88" customFormat="1" ht="29" customHeight="1" x14ac:dyDescent="0.2">
      <c r="A76" s="99" t="s">
        <v>23</v>
      </c>
      <c r="B76" s="95"/>
      <c r="C76" s="100">
        <v>2450</v>
      </c>
      <c r="D76" s="95"/>
      <c r="E76" s="100">
        <v>1243</v>
      </c>
      <c r="F76" s="95"/>
      <c r="G76" s="100">
        <v>0</v>
      </c>
      <c r="H76" s="95"/>
      <c r="I76" s="101">
        <f t="shared" ref="I76:I78" si="50">$C76+$E76+$G76</f>
        <v>3693</v>
      </c>
      <c r="J76" s="102">
        <f t="shared" si="49"/>
        <v>1.6292105369738536E-2</v>
      </c>
    </row>
    <row r="77" spans="1:11" s="88" customFormat="1" ht="29" customHeight="1" x14ac:dyDescent="0.2">
      <c r="A77" s="103" t="s">
        <v>22</v>
      </c>
      <c r="B77" s="95"/>
      <c r="C77" s="100">
        <v>3498</v>
      </c>
      <c r="D77" s="95"/>
      <c r="E77" s="100">
        <v>3407</v>
      </c>
      <c r="F77" s="95"/>
      <c r="G77" s="100">
        <v>5595</v>
      </c>
      <c r="H77" s="95"/>
      <c r="I77" s="101">
        <f t="shared" si="50"/>
        <v>12500</v>
      </c>
      <c r="J77" s="102">
        <f t="shared" si="49"/>
        <v>5.5145225324054074E-2</v>
      </c>
    </row>
    <row r="78" spans="1:11" s="88" customFormat="1" ht="29" customHeight="1" x14ac:dyDescent="0.2">
      <c r="A78" s="99" t="s">
        <v>70</v>
      </c>
      <c r="B78" s="95"/>
      <c r="C78" s="100"/>
      <c r="D78" s="95"/>
      <c r="E78" s="100"/>
      <c r="F78" s="95"/>
      <c r="G78" s="100"/>
      <c r="H78" s="95"/>
      <c r="I78" s="101">
        <f t="shared" si="50"/>
        <v>0</v>
      </c>
      <c r="J78" s="102">
        <f t="shared" si="49"/>
        <v>0</v>
      </c>
    </row>
    <row r="79" spans="1:11" s="88" customFormat="1" ht="29" customHeight="1" x14ac:dyDescent="0.2">
      <c r="A79" s="104" t="s">
        <v>35</v>
      </c>
      <c r="B79" s="105"/>
      <c r="C79" s="106">
        <f>SUM(C75:C78)</f>
        <v>11948</v>
      </c>
      <c r="D79" s="105"/>
      <c r="E79" s="106">
        <f>SUM(E75:E78)</f>
        <v>10650</v>
      </c>
      <c r="F79" s="105"/>
      <c r="G79" s="106">
        <f>SUM(G75:G78)</f>
        <v>11595</v>
      </c>
      <c r="H79" s="105"/>
      <c r="I79" s="106">
        <f>C79+E79+G79</f>
        <v>34193</v>
      </c>
      <c r="J79" s="107">
        <f t="shared" si="49"/>
        <v>0.15084645516043046</v>
      </c>
    </row>
    <row r="80" spans="1:11" s="88" customFormat="1" ht="29" customHeight="1" thickBot="1" x14ac:dyDescent="0.25">
      <c r="A80" s="108" t="s">
        <v>71</v>
      </c>
      <c r="B80" s="105"/>
      <c r="C80" s="109">
        <f>C$74+C$79</f>
        <v>72098.375939849619</v>
      </c>
      <c r="D80" s="105"/>
      <c r="E80" s="109">
        <f>E$74+E$79</f>
        <v>76815.413533834595</v>
      </c>
      <c r="F80" s="105"/>
      <c r="G80" s="109">
        <f>G$74+G$79</f>
        <v>77760.413533834595</v>
      </c>
      <c r="H80" s="105"/>
      <c r="I80" s="110">
        <f>C80+E80+G80</f>
        <v>226674.20300751881</v>
      </c>
      <c r="J80" s="111">
        <f t="shared" si="49"/>
        <v>1</v>
      </c>
    </row>
    <row r="81" spans="1:10" s="88" customFormat="1" ht="29" customHeight="1" thickTop="1" x14ac:dyDescent="0.2">
      <c r="A81" s="112" t="s">
        <v>72</v>
      </c>
      <c r="B81" s="113"/>
      <c r="C81" s="114">
        <f>C$68-C$80</f>
        <v>-0.29892866474983748</v>
      </c>
      <c r="D81" s="113"/>
      <c r="E81" s="114">
        <f>E$68-E$80</f>
        <v>2.1426704988698475E-2</v>
      </c>
      <c r="F81" s="113"/>
      <c r="G81" s="114">
        <f>G$68-G$80</f>
        <v>0.12202769792929757</v>
      </c>
      <c r="H81" s="113"/>
      <c r="I81" s="115">
        <f>C81+E81+G81</f>
        <v>-0.15547426183184143</v>
      </c>
      <c r="J81" s="113"/>
    </row>
  </sheetData>
  <mergeCells count="31">
    <mergeCell ref="K60:K61"/>
    <mergeCell ref="A1:J1"/>
    <mergeCell ref="A7:J7"/>
    <mergeCell ref="J8:J9"/>
    <mergeCell ref="A6:J6"/>
    <mergeCell ref="H8:I8"/>
    <mergeCell ref="D8:E8"/>
    <mergeCell ref="F8:G8"/>
    <mergeCell ref="H5:I5"/>
    <mergeCell ref="B8:C8"/>
    <mergeCell ref="B2:J2"/>
    <mergeCell ref="B3:J3"/>
    <mergeCell ref="B5:D5"/>
    <mergeCell ref="E4:I4"/>
    <mergeCell ref="E5:F5"/>
    <mergeCell ref="B4:D4"/>
    <mergeCell ref="A8:A9"/>
    <mergeCell ref="B73:C73"/>
    <mergeCell ref="D73:E73"/>
    <mergeCell ref="F73:G73"/>
    <mergeCell ref="H73:I73"/>
    <mergeCell ref="A17:J17"/>
    <mergeCell ref="A29:J29"/>
    <mergeCell ref="A34:J34"/>
    <mergeCell ref="A71:J71"/>
    <mergeCell ref="A70:J70"/>
    <mergeCell ref="A60:J60"/>
    <mergeCell ref="A37:J37"/>
    <mergeCell ref="A55:J55"/>
    <mergeCell ref="A64:J64"/>
    <mergeCell ref="A44:J44"/>
  </mergeCells>
  <phoneticPr fontId="3" type="noConversion"/>
  <conditionalFormatting sqref="J79">
    <cfRule type="cellIs" dxfId="12" priority="17" operator="lessThan">
      <formula>$J$4</formula>
    </cfRule>
  </conditionalFormatting>
  <conditionalFormatting sqref="B56">
    <cfRule type="cellIs" dxfId="11" priority="12" operator="greaterThan">
      <formula>"0.05*$B$60"</formula>
    </cfRule>
  </conditionalFormatting>
  <conditionalFormatting sqref="C56">
    <cfRule type="cellIs" dxfId="10" priority="11" operator="greaterThan">
      <formula>"0.05*$C$60"</formula>
    </cfRule>
  </conditionalFormatting>
  <conditionalFormatting sqref="D56">
    <cfRule type="cellIs" dxfId="9" priority="10" operator="greaterThan">
      <formula>"0.05*$D$60"</formula>
    </cfRule>
  </conditionalFormatting>
  <conditionalFormatting sqref="E56">
    <cfRule type="cellIs" dxfId="8" priority="9" operator="greaterThan">
      <formula>"0.05*$E$60"</formula>
    </cfRule>
  </conditionalFormatting>
  <conditionalFormatting sqref="F56">
    <cfRule type="cellIs" dxfId="7" priority="8" operator="greaterThan">
      <formula>"0.05*$F$60"</formula>
    </cfRule>
  </conditionalFormatting>
  <conditionalFormatting sqref="G56">
    <cfRule type="cellIs" dxfId="6" priority="7" operator="greaterThan">
      <formula>"0.05*$G$60"</formula>
    </cfRule>
  </conditionalFormatting>
  <conditionalFormatting sqref="H56">
    <cfRule type="cellIs" dxfId="5" priority="6" operator="greaterThan">
      <formula>"0.05*$H$60"</formula>
    </cfRule>
  </conditionalFormatting>
  <conditionalFormatting sqref="I56">
    <cfRule type="cellIs" dxfId="4" priority="5" operator="greaterThan">
      <formula>"0.05*$I$60"</formula>
    </cfRule>
  </conditionalFormatting>
  <conditionalFormatting sqref="C65">
    <cfRule type="cellIs" dxfId="3" priority="4" operator="greaterThan">
      <formula>"0.125*$C$75"</formula>
    </cfRule>
  </conditionalFormatting>
  <conditionalFormatting sqref="E65">
    <cfRule type="cellIs" dxfId="2" priority="3" operator="greaterThan">
      <formula>"0.125*$E$75"</formula>
    </cfRule>
  </conditionalFormatting>
  <conditionalFormatting sqref="G65">
    <cfRule type="cellIs" dxfId="1" priority="2" operator="greaterThan">
      <formula>"0.125*$G$75"</formula>
    </cfRule>
  </conditionalFormatting>
  <conditionalFormatting sqref="I65">
    <cfRule type="cellIs" dxfId="0" priority="1" operator="greaterThan">
      <formula>"0.125*$I$75"</formula>
    </cfRule>
  </conditionalFormatting>
  <dataValidations xWindow="531" yWindow="627" count="2">
    <dataValidation allowBlank="1" showInputMessage="1" showErrorMessage="1" prompt="La formule calcule le montant MAXIMUM autorisé. Possibilité de réduire le montant." sqref="B56:G56 C65 E65 G65" xr:uid="{00000000-0002-0000-0000-000000000000}"/>
    <dataValidation allowBlank="1" showInputMessage="1" showErrorMessage="1" prompt="Si le total des cofinancements est inférieur au taux minimum exigé par la FGC (que vous avez indiqué en J5), la case devient rouge." sqref="J79" xr:uid="{00000000-0002-0000-0000-000001000000}"/>
  </dataValidations>
  <pageMargins left="0.47" right="0.47" top="0.54" bottom="0.51" header="0.39000000000000007" footer="0.39000000000000007"/>
  <pageSetup paperSize="9" scale="55" fitToHeight="4" orientation="landscape" cellComments="asDisplayed" horizontalDpi="4294967292" verticalDpi="4294967292"/>
  <headerFooter>
    <oddFooter>&amp;L&amp;"Calibri,Normal"&amp;8&amp;K808080FGC- Budget récapitulatif de projet de développement&amp;R&amp;"Calibri,Normal"&amp;8&amp;K808080 11.2021</oddFooter>
  </headerFooter>
  <rowBreaks count="1" manualBreakCount="1">
    <brk id="72" max="16383" man="1"/>
  </rowBreaks>
  <ignoredErrors>
    <ignoredError sqref="B51:I51 J16 J27:J28 J43 J50 G58:G59 E59:F59 H59 J61 C67 E67 G67 E79 G79 C79 B58:D59 B63:G63 J11 J18:J20 J30:J33 J35:J36 J38:J40 J45:J47" emptyCellReference="1"/>
    <ignoredError sqref="I67 F58" formula="1"/>
  </ignoredErrors>
  <drawing r:id="rId1"/>
  <extLst>
    <ext xmlns:mx="http://schemas.microsoft.com/office/mac/excel/2008/main" uri="{64002731-A6B0-56B0-2670-7721B7C09600}">
      <mx:PLV Mode="0" OnePage="0" WScale="55"/>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showGridLines="0" topLeftCell="A4" workbookViewId="0"/>
  </sheetViews>
  <sheetFormatPr baseColWidth="10" defaultRowHeight="58" customHeight="1" x14ac:dyDescent="0.2"/>
  <cols>
    <col min="1" max="1" width="84.5" style="11" customWidth="1"/>
    <col min="2" max="16384" width="10.83203125" style="11"/>
  </cols>
  <sheetData>
    <row r="1" spans="1:1" ht="47" customHeight="1" x14ac:dyDescent="0.2">
      <c r="A1" s="10" t="s">
        <v>30</v>
      </c>
    </row>
    <row r="2" spans="1:1" ht="58" customHeight="1" x14ac:dyDescent="0.2">
      <c r="A2" s="12" t="s">
        <v>36</v>
      </c>
    </row>
    <row r="3" spans="1:1" ht="58" customHeight="1" x14ac:dyDescent="0.2">
      <c r="A3" s="12" t="s">
        <v>45</v>
      </c>
    </row>
    <row r="4" spans="1:1" ht="69" customHeight="1" x14ac:dyDescent="0.2">
      <c r="A4" s="12" t="s">
        <v>46</v>
      </c>
    </row>
    <row r="5" spans="1:1" ht="62" customHeight="1" x14ac:dyDescent="0.2">
      <c r="A5" s="12" t="s">
        <v>51</v>
      </c>
    </row>
    <row r="6" spans="1:1" ht="66" customHeight="1" x14ac:dyDescent="0.2">
      <c r="A6" s="12" t="s">
        <v>47</v>
      </c>
    </row>
    <row r="7" spans="1:1" ht="62" customHeight="1" x14ac:dyDescent="0.2">
      <c r="A7" s="12" t="s">
        <v>48</v>
      </c>
    </row>
    <row r="8" spans="1:1" ht="58" customHeight="1" x14ac:dyDescent="0.2">
      <c r="A8" s="12" t="s">
        <v>49</v>
      </c>
    </row>
    <row r="9" spans="1:1" ht="49" customHeight="1" x14ac:dyDescent="0.2">
      <c r="A9" s="12" t="s">
        <v>50</v>
      </c>
    </row>
    <row r="10" spans="1:1" s="12" customFormat="1" ht="58" customHeight="1" x14ac:dyDescent="0.2">
      <c r="A10" s="12" t="s">
        <v>109</v>
      </c>
    </row>
    <row r="11" spans="1:1" ht="58" customHeight="1" x14ac:dyDescent="0.2">
      <c r="A11" s="13"/>
    </row>
  </sheetData>
  <phoneticPr fontId="3" type="noConversion"/>
  <pageMargins left="0.70000000000000007" right="0.70000000000000007" top="0.75000000000000011" bottom="0.75000000000000011" header="0.30000000000000004" footer="0.30000000000000004"/>
  <pageSetup paperSize="9" orientation="portrait" horizontalDpi="4294967292" verticalDpi="4294967292"/>
  <headerFooter>
    <oddFooter>&amp;L&amp;"Calibri,Normal"&amp;8&amp;K808080GC- Budget récapitulatif de projet de développement&amp;R&amp;"Calibri,Normal"&amp;8 &amp;K80808001.2021</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Budget recapitulatif</vt:lpstr>
      <vt:lpstr>Info plan financement</vt:lpstr>
      <vt:lpstr>'Budget recapitulatif'!Impression_des_titres</vt:lpstr>
      <vt:lpstr>'Budget recapitulatif'!Zone_d_impression</vt:lpstr>
      <vt:lpstr>'Info plan financement'!Zone_d_impression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Emilie Anderson</dc:creator>
  <cp:lastModifiedBy>Emilie Anderson</cp:lastModifiedBy>
  <cp:lastPrinted>2021-11-15T10:06:42Z</cp:lastPrinted>
  <dcterms:created xsi:type="dcterms:W3CDTF">2020-02-05T08:46:16Z</dcterms:created>
  <dcterms:modified xsi:type="dcterms:W3CDTF">2021-11-18T10:01:24Z</dcterms:modified>
</cp:coreProperties>
</file>