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showInkAnnotation="0" autoCompressPictures="0"/>
  <mc:AlternateContent xmlns:mc="http://schemas.openxmlformats.org/markup-compatibility/2006">
    <mc:Choice Requires="x15">
      <x15ac:absPath xmlns:x15ac="http://schemas.microsoft.com/office/spreadsheetml/2010/11/ac" url="/Volumes/Partage_Interne/_SECRETARIAT/MANUEL FGC/__Manuel - Annexes/Annexes 18.11.2021/Documents aide/"/>
    </mc:Choice>
  </mc:AlternateContent>
  <xr:revisionPtr revIDLastSave="0" documentId="13_ncr:1_{DD9883B9-3F72-A94F-B1FC-925F7E30C4AC}" xr6:coauthVersionLast="36" xr6:coauthVersionMax="36" xr10:uidLastSave="{00000000-0000-0000-0000-000000000000}"/>
  <bookViews>
    <workbookView xWindow="4800" yWindow="460" windowWidth="32340" windowHeight="16060" tabRatio="500" xr2:uid="{00000000-000D-0000-FFFF-FFFF00000000}"/>
  </bookViews>
  <sheets>
    <sheet name="Budget recapitulatif" sheetId="1" r:id="rId1"/>
    <sheet name="Info plan financement" sheetId="5" r:id="rId2"/>
  </sheets>
  <definedNames>
    <definedName name="_xlnm.Print_Titles" localSheetId="0">'Budget recapitulatif'!$A:$A,'Budget recapitulatif'!$8:$9</definedName>
    <definedName name="_xlnm.Print_Area" localSheetId="0">'Budget recapitulatif'!$A$1:$K$81</definedName>
    <definedName name="_xlnm.Print_Area" localSheetId="1">'Info plan financement'!$A$1:$A$11</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46" i="1" l="1"/>
  <c r="G45" i="1"/>
  <c r="E45" i="1"/>
  <c r="E46" i="1"/>
  <c r="B47" i="1"/>
  <c r="C46" i="1"/>
  <c r="I46" i="1" s="1"/>
  <c r="C45" i="1"/>
  <c r="I45" i="1" s="1"/>
  <c r="G39" i="1"/>
  <c r="G40" i="1"/>
  <c r="G41" i="1"/>
  <c r="G42" i="1"/>
  <c r="G38" i="1"/>
  <c r="G43" i="1" s="1"/>
  <c r="E39" i="1"/>
  <c r="I39" i="1" s="1"/>
  <c r="E40" i="1"/>
  <c r="E41" i="1"/>
  <c r="E42" i="1"/>
  <c r="I42" i="1"/>
  <c r="E38" i="1"/>
  <c r="C39" i="1"/>
  <c r="C40" i="1"/>
  <c r="I40" i="1" s="1"/>
  <c r="C41" i="1"/>
  <c r="I41" i="1" s="1"/>
  <c r="C42" i="1"/>
  <c r="C38" i="1"/>
  <c r="G35" i="1"/>
  <c r="G36" i="1" s="1"/>
  <c r="E35" i="1"/>
  <c r="C35" i="1"/>
  <c r="C36" i="1" s="1"/>
  <c r="G31" i="1"/>
  <c r="G32" i="1"/>
  <c r="G30" i="1"/>
  <c r="G33" i="1"/>
  <c r="E31" i="1"/>
  <c r="E32" i="1"/>
  <c r="E30" i="1"/>
  <c r="I30" i="1" s="1"/>
  <c r="C31" i="1"/>
  <c r="I31" i="1" s="1"/>
  <c r="C32" i="1"/>
  <c r="C30" i="1"/>
  <c r="G19" i="1"/>
  <c r="G20" i="1"/>
  <c r="G21" i="1"/>
  <c r="G22" i="1"/>
  <c r="G23" i="1"/>
  <c r="G24" i="1"/>
  <c r="G25" i="1"/>
  <c r="G26" i="1"/>
  <c r="G27" i="1"/>
  <c r="G18" i="1"/>
  <c r="G28" i="1" s="1"/>
  <c r="E19" i="1"/>
  <c r="E20" i="1"/>
  <c r="E21" i="1"/>
  <c r="I21" i="1" s="1"/>
  <c r="E22" i="1"/>
  <c r="E23" i="1"/>
  <c r="E24" i="1"/>
  <c r="I24" i="1" s="1"/>
  <c r="E25" i="1"/>
  <c r="E26" i="1"/>
  <c r="I26" i="1"/>
  <c r="E27" i="1"/>
  <c r="I27" i="1" s="1"/>
  <c r="E18" i="1"/>
  <c r="C19" i="1"/>
  <c r="I19" i="1"/>
  <c r="C20" i="1"/>
  <c r="I20" i="1" s="1"/>
  <c r="C21" i="1"/>
  <c r="C22" i="1"/>
  <c r="I22" i="1" s="1"/>
  <c r="C23" i="1"/>
  <c r="I23" i="1" s="1"/>
  <c r="C24" i="1"/>
  <c r="C25" i="1"/>
  <c r="I25" i="1" s="1"/>
  <c r="C26" i="1"/>
  <c r="C27" i="1"/>
  <c r="C18" i="1"/>
  <c r="C28" i="1"/>
  <c r="G12" i="1"/>
  <c r="G13" i="1"/>
  <c r="G14" i="1"/>
  <c r="G16" i="1" s="1"/>
  <c r="G51" i="1" s="1"/>
  <c r="G15" i="1"/>
  <c r="G11" i="1"/>
  <c r="E12" i="1"/>
  <c r="E13" i="1"/>
  <c r="E14" i="1"/>
  <c r="E15" i="1"/>
  <c r="I15" i="1" s="1"/>
  <c r="E11" i="1"/>
  <c r="I11" i="1" s="1"/>
  <c r="C12" i="1"/>
  <c r="I12" i="1" s="1"/>
  <c r="C13" i="1"/>
  <c r="C16" i="1" s="1"/>
  <c r="C14" i="1"/>
  <c r="I14" i="1" s="1"/>
  <c r="C15" i="1"/>
  <c r="C11" i="1"/>
  <c r="B53" i="1"/>
  <c r="B56" i="1" s="1"/>
  <c r="G62" i="1"/>
  <c r="F61" i="1"/>
  <c r="F62" i="1" s="1"/>
  <c r="E62" i="1"/>
  <c r="I62" i="1"/>
  <c r="D61" i="1"/>
  <c r="D62" i="1" s="1"/>
  <c r="C62" i="1"/>
  <c r="B61" i="1"/>
  <c r="B62" i="1" s="1"/>
  <c r="H62" i="1" s="1"/>
  <c r="G50" i="1"/>
  <c r="F53" i="1"/>
  <c r="F56" i="1" s="1"/>
  <c r="E33" i="1"/>
  <c r="D53" i="1"/>
  <c r="H46" i="1"/>
  <c r="D47" i="1"/>
  <c r="F47" i="1"/>
  <c r="H47" i="1"/>
  <c r="B48" i="1"/>
  <c r="B50" i="1" s="1"/>
  <c r="D48" i="1"/>
  <c r="F48" i="1"/>
  <c r="B49" i="1"/>
  <c r="H49" i="1" s="1"/>
  <c r="D49" i="1"/>
  <c r="D50" i="1" s="1"/>
  <c r="F49" i="1"/>
  <c r="F50" i="1"/>
  <c r="I49" i="1"/>
  <c r="C56" i="1"/>
  <c r="I48" i="1"/>
  <c r="H39" i="1"/>
  <c r="H40" i="1"/>
  <c r="H41" i="1"/>
  <c r="H42" i="1"/>
  <c r="F43" i="1"/>
  <c r="D43" i="1"/>
  <c r="H43" i="1" s="1"/>
  <c r="B43" i="1"/>
  <c r="E56" i="1"/>
  <c r="E58" i="1"/>
  <c r="E59" i="1"/>
  <c r="E65" i="1" s="1"/>
  <c r="F36" i="1"/>
  <c r="D36" i="1"/>
  <c r="B36" i="1"/>
  <c r="H36" i="1" s="1"/>
  <c r="F33" i="1"/>
  <c r="D33" i="1"/>
  <c r="H33" i="1" s="1"/>
  <c r="B33" i="1"/>
  <c r="H19" i="1"/>
  <c r="H20" i="1"/>
  <c r="H21" i="1"/>
  <c r="H22" i="1"/>
  <c r="H23" i="1"/>
  <c r="H24" i="1"/>
  <c r="H25" i="1"/>
  <c r="H26" i="1"/>
  <c r="H27" i="1"/>
  <c r="F28" i="1"/>
  <c r="D28" i="1"/>
  <c r="H28" i="1" s="1"/>
  <c r="B28" i="1"/>
  <c r="G56" i="1"/>
  <c r="G59" i="1"/>
  <c r="G74" i="1" s="1"/>
  <c r="G80" i="1" s="1"/>
  <c r="G58" i="1"/>
  <c r="H12" i="1"/>
  <c r="H13" i="1"/>
  <c r="H14" i="1"/>
  <c r="H15" i="1"/>
  <c r="F16" i="1"/>
  <c r="D16" i="1"/>
  <c r="H16" i="1" s="1"/>
  <c r="B16" i="1"/>
  <c r="I47" i="1"/>
  <c r="I32" i="1"/>
  <c r="H31" i="1"/>
  <c r="H32" i="1"/>
  <c r="I53" i="1"/>
  <c r="I57" i="1"/>
  <c r="H57" i="1"/>
  <c r="I61" i="1"/>
  <c r="I56" i="1"/>
  <c r="I59" i="1" s="1"/>
  <c r="D56" i="1"/>
  <c r="D59" i="1"/>
  <c r="H45" i="1"/>
  <c r="H38" i="1"/>
  <c r="H35" i="1"/>
  <c r="I66" i="1"/>
  <c r="H30" i="1"/>
  <c r="H18" i="1"/>
  <c r="H11" i="1"/>
  <c r="G79" i="1"/>
  <c r="C79" i="1"/>
  <c r="I79" i="1" s="1"/>
  <c r="E79" i="1"/>
  <c r="I75" i="1"/>
  <c r="I76" i="1"/>
  <c r="I77" i="1"/>
  <c r="I78" i="1"/>
  <c r="D58" i="1"/>
  <c r="I18" i="1"/>
  <c r="H61" i="1"/>
  <c r="F51" i="1"/>
  <c r="E36" i="1"/>
  <c r="G65" i="1"/>
  <c r="G67" i="1" s="1"/>
  <c r="I13" i="1"/>
  <c r="I38" i="1"/>
  <c r="E28" i="1"/>
  <c r="E50" i="1"/>
  <c r="C58" i="1"/>
  <c r="I58" i="1"/>
  <c r="C59" i="1"/>
  <c r="C65" i="1"/>
  <c r="C74" i="1"/>
  <c r="C80" i="1"/>
  <c r="C67" i="1"/>
  <c r="E67" i="1" l="1"/>
  <c r="I65" i="1"/>
  <c r="H51" i="1"/>
  <c r="F58" i="1"/>
  <c r="F63" i="1" s="1"/>
  <c r="F59" i="1"/>
  <c r="I36" i="1"/>
  <c r="G54" i="1"/>
  <c r="F54" i="1" s="1"/>
  <c r="G63" i="1"/>
  <c r="G68" i="1" s="1"/>
  <c r="G81" i="1" s="1"/>
  <c r="I67" i="1"/>
  <c r="B51" i="1"/>
  <c r="B63" i="1" s="1"/>
  <c r="H63" i="1" s="1"/>
  <c r="H50" i="1"/>
  <c r="H56" i="1"/>
  <c r="B58" i="1"/>
  <c r="H58" i="1" s="1"/>
  <c r="B59" i="1"/>
  <c r="I28" i="1"/>
  <c r="D51" i="1"/>
  <c r="D63" i="1" s="1"/>
  <c r="C43" i="1"/>
  <c r="I43" i="1" s="1"/>
  <c r="C33" i="1"/>
  <c r="I33" i="1" s="1"/>
  <c r="E43" i="1"/>
  <c r="I35" i="1"/>
  <c r="H48" i="1"/>
  <c r="E16" i="1"/>
  <c r="E51" i="1" s="1"/>
  <c r="H53" i="1"/>
  <c r="C50" i="1"/>
  <c r="I50" i="1" s="1"/>
  <c r="E74" i="1"/>
  <c r="E54" i="1" l="1"/>
  <c r="D54" i="1" s="1"/>
  <c r="E63" i="1"/>
  <c r="E68" i="1" s="1"/>
  <c r="E80" i="1"/>
  <c r="I80" i="1" s="1"/>
  <c r="I74" i="1"/>
  <c r="J74" i="1" s="1"/>
  <c r="I16" i="1"/>
  <c r="H59" i="1"/>
  <c r="C51" i="1"/>
  <c r="C54" i="1" l="1"/>
  <c r="C63" i="1"/>
  <c r="J80" i="1"/>
  <c r="J75" i="1"/>
  <c r="J78" i="1"/>
  <c r="J77" i="1"/>
  <c r="J79" i="1"/>
  <c r="J76" i="1"/>
  <c r="E81" i="1"/>
  <c r="I51" i="1"/>
  <c r="C68" i="1" l="1"/>
  <c r="I63" i="1"/>
  <c r="I54" i="1"/>
  <c r="B54" i="1"/>
  <c r="H54" i="1" s="1"/>
  <c r="I68" i="1" l="1"/>
  <c r="C81" i="1"/>
  <c r="I81" i="1" s="1"/>
  <c r="J68" i="1" l="1"/>
  <c r="J48" i="1"/>
  <c r="J61" i="1"/>
  <c r="J49" i="1"/>
  <c r="J47" i="1"/>
  <c r="J19" i="1"/>
  <c r="J32" i="1"/>
  <c r="J26" i="1"/>
  <c r="J62" i="1"/>
  <c r="J56" i="1"/>
  <c r="J66" i="1"/>
  <c r="J40" i="1"/>
  <c r="J13" i="1"/>
  <c r="J22" i="1"/>
  <c r="J11" i="1"/>
  <c r="J58" i="1"/>
  <c r="J21" i="1"/>
  <c r="J39" i="1"/>
  <c r="J38" i="1"/>
  <c r="J30" i="1"/>
  <c r="J24" i="1"/>
  <c r="J20" i="1"/>
  <c r="J46" i="1"/>
  <c r="J25" i="1"/>
  <c r="J12" i="1"/>
  <c r="J31" i="1"/>
  <c r="J14" i="1"/>
  <c r="J57" i="1"/>
  <c r="J59" i="1"/>
  <c r="J45" i="1"/>
  <c r="J23" i="1"/>
  <c r="J27" i="1"/>
  <c r="J41" i="1"/>
  <c r="J15" i="1"/>
  <c r="J18" i="1"/>
  <c r="J42" i="1"/>
  <c r="J65" i="1"/>
  <c r="J35" i="1"/>
  <c r="J67" i="1"/>
  <c r="J33" i="1"/>
  <c r="J36" i="1"/>
  <c r="J28" i="1"/>
  <c r="J50" i="1"/>
  <c r="J43" i="1"/>
  <c r="J16" i="1"/>
  <c r="J63" i="1"/>
</calcChain>
</file>

<file path=xl/sharedStrings.xml><?xml version="1.0" encoding="utf-8"?>
<sst xmlns="http://schemas.openxmlformats.org/spreadsheetml/2006/main" count="115" uniqueCount="110">
  <si>
    <t xml:space="preserve">Nom de l'Organisation Membre: </t>
  </si>
  <si>
    <t xml:space="preserve">CHF </t>
  </si>
  <si>
    <t>CHF</t>
  </si>
  <si>
    <t xml:space="preserve">Total 2
CHF </t>
  </si>
  <si>
    <t>Total 3
CHF</t>
  </si>
  <si>
    <t>Année 1</t>
  </si>
  <si>
    <t>Année 2</t>
  </si>
  <si>
    <t>Année 3</t>
  </si>
  <si>
    <t xml:space="preserve">Date d'établissement du budget: </t>
  </si>
  <si>
    <t xml:space="preserve">Total 1 =  </t>
  </si>
  <si>
    <t xml:space="preserve">Total 2 =  </t>
  </si>
  <si>
    <t xml:space="preserve">Total 3 =  </t>
  </si>
  <si>
    <t xml:space="preserve">Total 4 =  </t>
  </si>
  <si>
    <t xml:space="preserve">Total 5 =  </t>
  </si>
  <si>
    <t>Répartition
/budget total</t>
  </si>
  <si>
    <t xml:space="preserve">Commentaires/Narratif financier: </t>
  </si>
  <si>
    <t>Titre du projet:</t>
  </si>
  <si>
    <t>Pays:</t>
  </si>
  <si>
    <t xml:space="preserve">Monnaie locale (LOC): </t>
  </si>
  <si>
    <t>LOC</t>
  </si>
  <si>
    <t>Taux de co-financement min obligatoire exigé par la FGC:</t>
  </si>
  <si>
    <t xml:space="preserve">1. PERSONNEL PROJET TERRAIN </t>
  </si>
  <si>
    <t>Participation locale</t>
  </si>
  <si>
    <t>Participation de l'OM requérante</t>
  </si>
  <si>
    <t xml:space="preserve">Part terrain financée par autre(s) bailleur(s) </t>
  </si>
  <si>
    <t>TOTAL</t>
  </si>
  <si>
    <t>TROISIEME ANNÉE</t>
  </si>
  <si>
    <t>DEUXIÈME ANNÉE</t>
  </si>
  <si>
    <t>PREMIÈRE ANNÉE</t>
  </si>
  <si>
    <t xml:space="preserve">7. IMPREVUS (C) </t>
  </si>
  <si>
    <t xml:space="preserve">Informations pour le calcul du plan de financement </t>
  </si>
  <si>
    <t>8. AUTRES FRAIS TERRAIN NON FINANCES PAR FGC** (G)</t>
  </si>
  <si>
    <t xml:space="preserve">Total 8 (G) =  </t>
  </si>
  <si>
    <t xml:space="preserve">Total 9 (I) =  </t>
  </si>
  <si>
    <t>Contribution FGC (M)</t>
  </si>
  <si>
    <t>TOTAL AUTRES PARTICIPATIONS (N)</t>
  </si>
  <si>
    <t xml:space="preserve">Pour calculer le plan de financement du projet et le montant de la requête complète à la FGC, la marche à suivre est la suivante: </t>
  </si>
  <si>
    <t>%</t>
  </si>
  <si>
    <t>Taux: 1 CHF = *</t>
  </si>
  <si>
    <t>DÉSIGNATION</t>
  </si>
  <si>
    <t>TOTAL GÉNÉRAL</t>
  </si>
  <si>
    <t xml:space="preserve">Total 6 =  </t>
  </si>
  <si>
    <t xml:space="preserve">Total 7 (C) =  </t>
  </si>
  <si>
    <t>9. INDEMNITES DE SUIVI DE PROJET (I)</t>
  </si>
  <si>
    <t>PLAN DE FINANCEMENT DU COÛT TOTAL DU PROJET</t>
  </si>
  <si>
    <t xml:space="preserve">1.     Indiquer le montant de la demande de financement à la FGC sur le sous-total projet terrain sans imprévus (A). </t>
  </si>
  <si>
    <t xml:space="preserve">2.     Ajouter une sous-rubrique dans la ligne budgétaire « Imprévus » (D), indiquant le montant prévu pour les éventuels frais d’imprévus financés par la FGC. Ce montant doit correspondre à 5% maximum du total des frais dont imprévus financés par la FGC (F) . </t>
  </si>
  <si>
    <t>4.     Calculer le montant autorisé des indemnités de suivi de projet financés par la FGC (J). Ce montant doit correspondre à maximum 12,5% de la part financée par la FGC (M) sur le coût total du projet.</t>
  </si>
  <si>
    <t>5.     Additionner le total des frais du projet sur le terrain (H) avec le total des indemnités de suivi de projet(I) présentés pour obtenir le coût total du projet (L).</t>
  </si>
  <si>
    <t>6.     Indiquer dans le tableau de plan de financement le montant total financé par la FGC (M) en additionnant le total des frais terrain dont imprévus financés par la FGC (F) ainsi que les frais administratifs demandés à la FGC (J).</t>
  </si>
  <si>
    <t>7.     Présenter la répartition des cofinancements des autres bailleurs.</t>
  </si>
  <si>
    <t>3.     Le cas échéant, indiquer dans les sous-rubriques correspondantes, les autres éventuels frais pris en charge par les autres bailleurs (imprévus (E), autres frais non financés par la FGC (G), éventuels frais d’indemnités de suivi de projet (K)).</t>
  </si>
  <si>
    <t xml:space="preserve">FORMULAIRE BUDGET RÉCAPITULATIF DE PROJET DE DÉVELOPPEMENT POUR DEMANDE DE FINANCEMENT À LA FGC </t>
  </si>
  <si>
    <r>
      <t xml:space="preserve">2. ACTIVITÉS </t>
    </r>
    <r>
      <rPr>
        <sz val="14"/>
        <color theme="0"/>
        <rFont val="Calibri"/>
        <family val="2"/>
      </rPr>
      <t>(recherche, formations, sensibilisation, outils de communication, etc.)</t>
    </r>
  </si>
  <si>
    <r>
      <t xml:space="preserve">3. INFRASTRUCTURES ET ÉQUIPEMENTS </t>
    </r>
    <r>
      <rPr>
        <sz val="14"/>
        <color theme="0"/>
        <rFont val="Calibri"/>
        <family val="2"/>
      </rPr>
      <t xml:space="preserve">(construction, réhabilitation, véhicules, materiel bureau, etc.) </t>
    </r>
  </si>
  <si>
    <r>
      <t xml:space="preserve">4. INSTRUMENTS ÉCONOMIQUES </t>
    </r>
    <r>
      <rPr>
        <sz val="14"/>
        <color theme="0"/>
        <rFont val="Calibri"/>
        <family val="2"/>
      </rPr>
      <t>(fonds de roulement, micro-crédits, etc.)</t>
    </r>
  </si>
  <si>
    <r>
      <t>5. FONCTIONNEMENT TERRAIN</t>
    </r>
    <r>
      <rPr>
        <sz val="14"/>
        <color theme="0"/>
        <rFont val="Calibri"/>
        <family val="2"/>
      </rPr>
      <t xml:space="preserve"> (loyer bureau, frais informatiques, frais bancaires, assurances, entretien véhicules, carburant, etc.)</t>
    </r>
  </si>
  <si>
    <r>
      <t xml:space="preserve">6. SUIVI, ÉVALUATION, CONTRÔLE </t>
    </r>
    <r>
      <rPr>
        <sz val="14"/>
        <color theme="0"/>
        <rFont val="Calibri"/>
        <family val="2"/>
      </rPr>
      <t xml:space="preserve">(frais de mission**, évaluation, capitalisation, audit financier) </t>
    </r>
  </si>
  <si>
    <r>
      <t xml:space="preserve">Sous-total projet terrain </t>
    </r>
    <r>
      <rPr>
        <b/>
        <i/>
        <u/>
        <sz val="14"/>
        <rFont val="Calibri"/>
        <family val="2"/>
      </rPr>
      <t>sans</t>
    </r>
    <r>
      <rPr>
        <b/>
        <i/>
        <sz val="14"/>
        <rFont val="Calibri"/>
        <family val="2"/>
      </rPr>
      <t xml:space="preserve"> imprévus </t>
    </r>
    <r>
      <rPr>
        <b/>
        <sz val="14"/>
        <rFont val="Calibri"/>
        <family val="2"/>
      </rPr>
      <t>(A)</t>
    </r>
  </si>
  <si>
    <r>
      <t>PLAN DE FINANCEMENT TERRAIN (</t>
    </r>
    <r>
      <rPr>
        <b/>
        <u/>
        <sz val="14"/>
        <color theme="1"/>
        <rFont val="Calibri"/>
        <family val="2"/>
      </rPr>
      <t>sans</t>
    </r>
    <r>
      <rPr>
        <b/>
        <sz val="14"/>
        <color theme="1"/>
        <rFont val="Calibri"/>
        <family val="2"/>
      </rPr>
      <t xml:space="preserve"> imprévus)</t>
    </r>
  </si>
  <si>
    <r>
      <t xml:space="preserve">Part terrain financée par la FGC </t>
    </r>
    <r>
      <rPr>
        <b/>
        <sz val="14"/>
        <color theme="1"/>
        <rFont val="Calibri"/>
        <family val="2"/>
      </rPr>
      <t>(B)</t>
    </r>
  </si>
  <si>
    <r>
      <t>7.1. Frais d'imprevus financés par la FGC</t>
    </r>
    <r>
      <rPr>
        <sz val="14"/>
        <color theme="1"/>
        <rFont val="Calibri"/>
        <family val="2"/>
      </rPr>
      <t xml:space="preserve"> </t>
    </r>
    <r>
      <rPr>
        <b/>
        <sz val="14"/>
        <color theme="1"/>
        <rFont val="Calibri"/>
        <family val="2"/>
      </rPr>
      <t>(D)</t>
    </r>
    <r>
      <rPr>
        <sz val="14"/>
        <color theme="1"/>
        <rFont val="Calibri"/>
        <family val="2"/>
      </rPr>
      <t xml:space="preserve">
(= Max 5% de F)</t>
    </r>
  </si>
  <si>
    <r>
      <t>7.2. Frais d'imprévus financés par autres bailleurs</t>
    </r>
    <r>
      <rPr>
        <b/>
        <sz val="14"/>
        <color theme="1"/>
        <rFont val="Calibri"/>
        <family val="2"/>
      </rPr>
      <t xml:space="preserve"> (E)</t>
    </r>
  </si>
  <si>
    <r>
      <t>Total frais terrain dont imprévus financés par FGC</t>
    </r>
    <r>
      <rPr>
        <b/>
        <sz val="14"/>
        <color theme="1"/>
        <rFont val="Calibri"/>
        <family val="2"/>
      </rPr>
      <t xml:space="preserve"> (F) </t>
    </r>
    <r>
      <rPr>
        <sz val="14"/>
        <color theme="1"/>
        <rFont val="Calibri"/>
        <family val="2"/>
      </rPr>
      <t>(=B+D)</t>
    </r>
  </si>
  <si>
    <r>
      <t xml:space="preserve">TOTAL FRAIS PROJET TERRAIN </t>
    </r>
    <r>
      <rPr>
        <b/>
        <sz val="14"/>
        <color theme="1"/>
        <rFont val="Calibri"/>
        <family val="2"/>
      </rPr>
      <t xml:space="preserve">(H) 
</t>
    </r>
    <r>
      <rPr>
        <sz val="14"/>
        <color theme="1"/>
        <rFont val="Calibri"/>
        <family val="2"/>
      </rPr>
      <t>(=A +C+G)</t>
    </r>
  </si>
  <si>
    <r>
      <t xml:space="preserve">9.1.Frais d'indemnités de suivi de projet demandés à la FGC sur sa contribution (J) </t>
    </r>
    <r>
      <rPr>
        <sz val="14"/>
        <color theme="1"/>
        <rFont val="Calibri"/>
        <family val="2"/>
      </rPr>
      <t xml:space="preserve">(=max 12,5% de M - cf Plan de financement plus bas ) </t>
    </r>
  </si>
  <si>
    <r>
      <t xml:space="preserve">9.2. Eventuels frais d'indemnités de suivi de projets octroyés par les autres contributions </t>
    </r>
    <r>
      <rPr>
        <b/>
        <sz val="14"/>
        <color theme="1"/>
        <rFont val="Calibri"/>
        <family val="2"/>
      </rPr>
      <t>(K)</t>
    </r>
  </si>
  <si>
    <r>
      <t>COÛT TOTAL DU PROJET (L)</t>
    </r>
    <r>
      <rPr>
        <sz val="14"/>
        <color theme="1"/>
        <rFont val="Calibri"/>
        <family val="2"/>
      </rPr>
      <t xml:space="preserve"> (=H + I)</t>
    </r>
  </si>
  <si>
    <r>
      <t xml:space="preserve">* Indiquer la valeur de 1 CHF en monnaie locale (LOC) sans mettre la devise (par ex. 1 CHF = 600) afin d'utiliser la cellule pour les formules de conversion de taux de </t>
    </r>
    <r>
      <rPr>
        <sz val="14"/>
        <rFont val="Calibri"/>
        <family val="2"/>
      </rPr>
      <t xml:space="preserve">change. 
** peuvent être financés par la FGC comme frais de mission: les frais de vols internationaux et nationaux, ainsi que de transport sur des longues distances, d'hébergement, de visa. Si ces dépenses ne sont pas auditées sur le terrain, les pièces justificatives devront être présentées à la FGC avec le rapport financier final. Des per diem, à hauteur maximale, de 30 CHF/jour/personne de l'OM participant à la mission peuvent aussi être comptabilisés.
*** Indiquer des éventuels frais de terrain financés par d'autres bailleurs mais ne pouvant être considérés pour financement de la FGC. </t>
    </r>
  </si>
  <si>
    <t>Autres bailleurs de fonds en Suisse (spécifier)</t>
  </si>
  <si>
    <t>Autres financement sur le terrain(préciser)</t>
  </si>
  <si>
    <t>TOTAL FINANCEMENTS (O)</t>
  </si>
  <si>
    <r>
      <t xml:space="preserve">DIFFÉRENCE COÛT/PARTICIPATION (P) </t>
    </r>
    <r>
      <rPr>
        <sz val="15"/>
        <color theme="1"/>
        <rFont val="Calibri"/>
        <family val="2"/>
      </rPr>
      <t>(=L-O)</t>
    </r>
  </si>
  <si>
    <t>La Terre est ronde</t>
  </si>
  <si>
    <t>Nicaragua</t>
  </si>
  <si>
    <t xml:space="preserve">Réduction de la violence genre </t>
  </si>
  <si>
    <t>18.11.2020</t>
  </si>
  <si>
    <t>Cordoba</t>
  </si>
  <si>
    <t>1.1.Coordinateur projet</t>
  </si>
  <si>
    <t>1.2. Travailleur social</t>
  </si>
  <si>
    <t>1.3.Psychologue</t>
  </si>
  <si>
    <t>1.4. Formateur en micro-commerce</t>
  </si>
  <si>
    <t>1.5. Comptable (50%)</t>
  </si>
  <si>
    <t>2.1. Atelier de formation sur problématique genre auprès des opérateurs de justice</t>
  </si>
  <si>
    <t>2.2.Formation professionnelle pour 10 bénéficiaires</t>
  </si>
  <si>
    <t>2.3.10 ateliers de formation sur le genre pour 20 participants</t>
  </si>
  <si>
    <t>2.4. 12 ateliers de nouvelle masculinité</t>
  </si>
  <si>
    <t>2.5. 15 ateliers de formation en micro-commerce</t>
  </si>
  <si>
    <t>2.6. 4 ateliers de formation en micro-commerce</t>
  </si>
  <si>
    <t>2.7. Activités de sensibilisation</t>
  </si>
  <si>
    <t xml:space="preserve">2.8. 15 sessions de groupe thérapeutiques de sensibilisation sur les questions genre. </t>
  </si>
  <si>
    <t>2.9. 1 foire de sensibilisation et d'information</t>
  </si>
  <si>
    <t>2.10. Matériel publicictaire</t>
  </si>
  <si>
    <t xml:space="preserve">3.1.Equipement pour la mise en œuvre de 10 micro-commerces </t>
  </si>
  <si>
    <t>3.2.Deux ordinateurs</t>
  </si>
  <si>
    <t>3.3.Deux motos</t>
  </si>
  <si>
    <t>4.1.Fonds de micro-crédit</t>
  </si>
  <si>
    <t>5.1. Loyer bureau, charges</t>
  </si>
  <si>
    <t>5.2.Fourniture de bureau</t>
  </si>
  <si>
    <t>5.3.Frais informatiques</t>
  </si>
  <si>
    <t>5.4. Entretien motos</t>
  </si>
  <si>
    <t>5.5. Assurances motos</t>
  </si>
  <si>
    <t>6.1.Evaluation externe</t>
  </si>
  <si>
    <t>6.2.Audit</t>
  </si>
  <si>
    <t>6.3.Frais avion missions</t>
  </si>
  <si>
    <t>6.4 Frais visa</t>
  </si>
  <si>
    <t>6.5. Per diem missions</t>
  </si>
  <si>
    <t>8.1.Bourse d'étude coordinateur pour formation genre</t>
  </si>
  <si>
    <r>
      <t xml:space="preserve">CE CANEVAS EST REMPLI AVEC UN EXEMPLE DE PROJET FICTIF. IL VOUS PERMET DE RETROUVER LES FORMULES DEVANT ÊTRE UTILISÉES POUR COMPLÉTER CE CANEVAS ET DONNE DES INDICATIONS SUR SON FONCTIONNEMENT. 
</t>
    </r>
    <r>
      <rPr>
        <b/>
        <sz val="14"/>
        <color theme="1"/>
        <rFont val="Calibri"/>
        <family val="2"/>
      </rPr>
      <t xml:space="preserve">Compléter ce tableau en fonction des lignes budgétaires qui concernent votre projet. Des sous-rubriques budgétaires peuvent être ajoutées sous les lignes budgétaires principales en fonction des besoins du projet. </t>
    </r>
  </si>
  <si>
    <t>8.     Le montant indiqué dans le total des financements (O) devrait être le même que le coût total du projet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</si>
</sst>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C_H_F"/>
    <numFmt numFmtId="165" formatCode="0.0%"/>
    <numFmt numFmtId="166" formatCode="#,##0.00\ _C_H_F"/>
  </numFmts>
  <fonts count="2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rial"/>
      <family val="2"/>
    </font>
    <font>
      <sz val="12.5"/>
      <color theme="1"/>
      <name val="Calibri"/>
      <family val="2"/>
    </font>
    <font>
      <sz val="13"/>
      <color theme="1"/>
      <name val="Calibri"/>
      <family val="2"/>
    </font>
    <font>
      <b/>
      <sz val="13"/>
      <color theme="1"/>
      <name val="Calibri"/>
      <family val="2"/>
    </font>
    <font>
      <b/>
      <sz val="15"/>
      <color theme="1"/>
      <name val="Calibri"/>
      <family val="2"/>
    </font>
    <font>
      <sz val="15"/>
      <color theme="1"/>
      <name val="Calibri"/>
      <family val="2"/>
    </font>
    <font>
      <b/>
      <sz val="14"/>
      <name val="Calibri"/>
      <family val="2"/>
    </font>
    <font>
      <sz val="14"/>
      <name val="Calibri"/>
      <family val="2"/>
    </font>
    <font>
      <sz val="14"/>
      <color theme="1"/>
      <name val="Calibri"/>
      <family val="2"/>
    </font>
    <font>
      <b/>
      <sz val="14"/>
      <color theme="1"/>
      <name val="Calibri"/>
      <family val="2"/>
    </font>
    <font>
      <b/>
      <u/>
      <sz val="12"/>
      <color theme="1"/>
      <name val="Arial"/>
      <family val="2"/>
    </font>
    <font>
      <b/>
      <sz val="15"/>
      <name val="Calibri"/>
      <family val="2"/>
    </font>
    <font>
      <sz val="15"/>
      <name val="Calibri"/>
      <family val="2"/>
    </font>
    <font>
      <b/>
      <sz val="14"/>
      <color rgb="FFFF0000"/>
      <name val="Calibri"/>
      <family val="2"/>
    </font>
    <font>
      <b/>
      <sz val="14"/>
      <color theme="0"/>
      <name val="Calibri"/>
      <family val="2"/>
    </font>
    <font>
      <sz val="14"/>
      <color theme="0" tint="-0.499984740745262"/>
      <name val="Calibri"/>
      <family val="2"/>
    </font>
    <font>
      <sz val="14"/>
      <color theme="0"/>
      <name val="Calibri"/>
      <family val="2"/>
    </font>
    <font>
      <b/>
      <i/>
      <sz val="14"/>
      <name val="Calibri"/>
      <family val="2"/>
    </font>
    <font>
      <b/>
      <i/>
      <u/>
      <sz val="14"/>
      <name val="Calibri"/>
      <family val="2"/>
    </font>
    <font>
      <b/>
      <i/>
      <sz val="14"/>
      <color theme="1"/>
      <name val="Calibri"/>
      <family val="2"/>
    </font>
    <font>
      <b/>
      <u/>
      <sz val="14"/>
      <color theme="1"/>
      <name val="Calibri"/>
      <family val="2"/>
    </font>
    <font>
      <b/>
      <sz val="16"/>
      <color theme="1"/>
      <name val="Calibri"/>
      <family val="2"/>
    </font>
    <font>
      <sz val="16"/>
      <color theme="1"/>
      <name val="Calibri"/>
      <family val="2"/>
    </font>
  </fonts>
  <fills count="22">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rgb="FFFFFF00"/>
        <bgColor indexed="64"/>
      </patternFill>
    </fill>
    <fill>
      <patternFill patternType="solid">
        <fgColor theme="0"/>
        <bgColor theme="4"/>
      </patternFill>
    </fill>
    <fill>
      <patternFill patternType="solid">
        <fgColor theme="1" tint="0.499984740745262"/>
        <bgColor theme="0"/>
      </patternFill>
    </fill>
    <fill>
      <patternFill patternType="solid">
        <fgColor theme="0" tint="-0.249977111117893"/>
        <bgColor theme="4"/>
      </patternFill>
    </fill>
    <fill>
      <patternFill patternType="gray0625">
        <fgColor theme="0" tint="-0.249977111117893"/>
        <bgColor theme="0"/>
      </patternFill>
    </fill>
    <fill>
      <patternFill patternType="gray0625">
        <fgColor theme="0" tint="-0.249977111117893"/>
        <bgColor theme="0" tint="-0.14999847407452621"/>
      </patternFill>
    </fill>
    <fill>
      <patternFill patternType="solid">
        <fgColor theme="6" tint="0.59999389629810485"/>
        <bgColor indexed="64"/>
      </patternFill>
    </fill>
    <fill>
      <patternFill patternType="gray0625">
        <fgColor theme="0" tint="-0.34998626667073579"/>
        <bgColor theme="0" tint="-0.249977111117893"/>
      </patternFill>
    </fill>
    <fill>
      <patternFill patternType="gray0625">
        <fgColor theme="0" tint="-0.249977111117893"/>
        <bgColor rgb="FFFFFF00"/>
      </patternFill>
    </fill>
    <fill>
      <patternFill patternType="solid">
        <fgColor theme="0" tint="-0.14996795556505021"/>
        <bgColor theme="4"/>
      </patternFill>
    </fill>
    <fill>
      <patternFill patternType="solid">
        <fgColor theme="0" tint="-0.14996795556505021"/>
        <bgColor indexed="64"/>
      </patternFill>
    </fill>
    <fill>
      <patternFill patternType="gray0625">
        <fgColor theme="0" tint="-0.249977111117893"/>
        <bgColor theme="0" tint="-0.24994659260841701"/>
      </patternFill>
    </fill>
    <fill>
      <patternFill patternType="solid">
        <fgColor theme="0" tint="-0.34998626667073579"/>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medium">
        <color auto="1"/>
      </top>
      <bottom/>
      <diagonal/>
    </border>
    <border>
      <left style="medium">
        <color auto="1"/>
      </left>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
      <left style="hair">
        <color auto="1"/>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hair">
        <color auto="1"/>
      </left>
      <right style="thin">
        <color auto="1"/>
      </right>
      <top style="double">
        <color auto="1"/>
      </top>
      <bottom style="thin">
        <color auto="1"/>
      </bottom>
      <diagonal/>
    </border>
    <border>
      <left/>
      <right style="thin">
        <color auto="1"/>
      </right>
      <top style="hair">
        <color auto="1"/>
      </top>
      <bottom style="thin">
        <color auto="1"/>
      </bottom>
      <diagonal/>
    </border>
    <border>
      <left style="hair">
        <color auto="1"/>
      </left>
      <right style="hair">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s>
  <cellStyleXfs count="38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95">
    <xf numFmtId="0" fontId="0" fillId="0" borderId="0" xfId="0"/>
    <xf numFmtId="164" fontId="5" fillId="0" borderId="0" xfId="0" applyNumberFormat="1" applyFont="1" applyBorder="1"/>
    <xf numFmtId="3" fontId="5" fillId="0" borderId="0" xfId="0" applyNumberFormat="1" applyFont="1" applyBorder="1"/>
    <xf numFmtId="165" fontId="5" fillId="0" borderId="0" xfId="0" applyNumberFormat="1" applyFont="1" applyBorder="1" applyAlignment="1">
      <alignment horizontal="center"/>
    </xf>
    <xf numFmtId="0" fontId="5" fillId="0" borderId="4" xfId="0" applyNumberFormat="1" applyFont="1" applyBorder="1"/>
    <xf numFmtId="164" fontId="9" fillId="0" borderId="3" xfId="0" applyNumberFormat="1" applyFont="1" applyBorder="1"/>
    <xf numFmtId="164" fontId="12" fillId="0" borderId="0" xfId="0" applyNumberFormat="1" applyFont="1" applyBorder="1" applyAlignment="1">
      <alignment vertical="center"/>
    </xf>
    <xf numFmtId="164" fontId="13" fillId="0" borderId="0" xfId="0" applyNumberFormat="1" applyFont="1" applyBorder="1" applyAlignment="1">
      <alignment vertical="center"/>
    </xf>
    <xf numFmtId="164" fontId="6" fillId="0" borderId="0" xfId="0" applyNumberFormat="1" applyFont="1" applyBorder="1" applyAlignment="1">
      <alignment horizontal="center" vertical="center"/>
    </xf>
    <xf numFmtId="164" fontId="6" fillId="0" borderId="0" xfId="0" applyNumberFormat="1" applyFont="1" applyBorder="1"/>
    <xf numFmtId="0" fontId="14" fillId="0" borderId="0" xfId="0" applyFont="1" applyBorder="1" applyAlignment="1">
      <alignment horizontal="justify" vertical="center"/>
    </xf>
    <xf numFmtId="0" fontId="4" fillId="0" borderId="0" xfId="0" applyFont="1"/>
    <xf numFmtId="0" fontId="4" fillId="0" borderId="0" xfId="0" applyFont="1" applyBorder="1" applyAlignment="1">
      <alignment horizontal="justify" vertical="center"/>
    </xf>
    <xf numFmtId="0" fontId="4" fillId="0" borderId="0" xfId="0" applyFont="1" applyAlignment="1">
      <alignment horizontal="justify" vertical="center"/>
    </xf>
    <xf numFmtId="0" fontId="15" fillId="0" borderId="13" xfId="0" applyNumberFormat="1" applyFont="1" applyBorder="1" applyAlignment="1">
      <alignment horizontal="right" vertical="center" wrapText="1"/>
    </xf>
    <xf numFmtId="0" fontId="15" fillId="0" borderId="15" xfId="0" applyNumberFormat="1" applyFont="1" applyBorder="1" applyAlignment="1">
      <alignment horizontal="right" vertical="center" wrapText="1"/>
    </xf>
    <xf numFmtId="165" fontId="15" fillId="4" borderId="16" xfId="0" applyNumberFormat="1" applyFont="1" applyFill="1" applyBorder="1" applyAlignment="1">
      <alignment horizontal="center" vertical="center" wrapText="1"/>
    </xf>
    <xf numFmtId="164" fontId="9" fillId="0" borderId="17" xfId="0" applyNumberFormat="1" applyFont="1" applyBorder="1" applyAlignment="1">
      <alignment horizontal="right" vertical="center" wrapText="1"/>
    </xf>
    <xf numFmtId="49" fontId="9" fillId="0" borderId="12" xfId="0" applyNumberFormat="1" applyFont="1" applyBorder="1" applyAlignment="1">
      <alignment horizontal="center" vertical="center"/>
    </xf>
    <xf numFmtId="166" fontId="8" fillId="0" borderId="18" xfId="0" applyNumberFormat="1" applyFont="1" applyBorder="1" applyAlignment="1">
      <alignment horizontal="center" vertical="distributed"/>
    </xf>
    <xf numFmtId="164" fontId="12" fillId="0" borderId="0" xfId="0" applyNumberFormat="1" applyFont="1" applyBorder="1"/>
    <xf numFmtId="0" fontId="13" fillId="0" borderId="39" xfId="0" applyFont="1" applyBorder="1" applyAlignment="1">
      <alignment horizontal="center" vertical="center" wrapText="1"/>
    </xf>
    <xf numFmtId="0" fontId="13" fillId="3" borderId="40"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3" borderId="18" xfId="0" applyFont="1" applyFill="1" applyBorder="1" applyAlignment="1">
      <alignment horizontal="center" vertical="center" wrapText="1"/>
    </xf>
    <xf numFmtId="3" fontId="13" fillId="4" borderId="17" xfId="0" applyNumberFormat="1" applyFont="1" applyFill="1" applyBorder="1" applyAlignment="1">
      <alignment horizontal="center" vertical="center" wrapText="1"/>
    </xf>
    <xf numFmtId="3" fontId="13" fillId="3" borderId="18" xfId="0" applyNumberFormat="1" applyFont="1" applyFill="1" applyBorder="1" applyAlignment="1">
      <alignment horizontal="center" vertical="center" wrapText="1"/>
    </xf>
    <xf numFmtId="0" fontId="18" fillId="8" borderId="33" xfId="0" applyNumberFormat="1" applyFont="1" applyFill="1" applyBorder="1" applyAlignment="1">
      <alignment horizontal="left" vertical="center" wrapText="1"/>
    </xf>
    <xf numFmtId="0" fontId="12" fillId="8" borderId="22" xfId="0" applyFont="1" applyFill="1" applyBorder="1" applyAlignment="1">
      <alignment horizontal="left" vertical="center"/>
    </xf>
    <xf numFmtId="0" fontId="12" fillId="8" borderId="31" xfId="0" applyFont="1" applyFill="1" applyBorder="1" applyAlignment="1">
      <alignment vertical="center"/>
    </xf>
    <xf numFmtId="164" fontId="18" fillId="0" borderId="0" xfId="0" applyNumberFormat="1" applyFont="1" applyBorder="1" applyAlignment="1">
      <alignment horizontal="left" vertical="center"/>
    </xf>
    <xf numFmtId="0" fontId="12" fillId="0" borderId="29" xfId="0" applyNumberFormat="1" applyFont="1" applyBorder="1" applyAlignment="1">
      <alignment horizontal="left" vertical="center" wrapText="1"/>
    </xf>
    <xf numFmtId="3" fontId="12" fillId="0" borderId="25" xfId="0" applyNumberFormat="1" applyFont="1" applyBorder="1" applyAlignment="1">
      <alignment horizontal="right" vertical="center"/>
    </xf>
    <xf numFmtId="3" fontId="12" fillId="3" borderId="30" xfId="0" applyNumberFormat="1" applyFont="1" applyFill="1" applyBorder="1" applyAlignment="1">
      <alignment horizontal="right" vertical="center"/>
    </xf>
    <xf numFmtId="3" fontId="12" fillId="4" borderId="25" xfId="0" applyNumberFormat="1" applyFont="1" applyFill="1" applyBorder="1" applyAlignment="1">
      <alignment horizontal="right" vertical="center" wrapText="1"/>
    </xf>
    <xf numFmtId="165" fontId="19" fillId="13" borderId="29" xfId="0" applyNumberFormat="1" applyFont="1" applyFill="1" applyBorder="1" applyAlignment="1">
      <alignment horizontal="center" vertical="center" wrapText="1"/>
    </xf>
    <xf numFmtId="0" fontId="12" fillId="0" borderId="20" xfId="0" applyNumberFormat="1" applyFont="1" applyBorder="1" applyAlignment="1">
      <alignment horizontal="left" vertical="center" wrapText="1"/>
    </xf>
    <xf numFmtId="3" fontId="12" fillId="0" borderId="15" xfId="0" applyNumberFormat="1" applyFont="1" applyBorder="1" applyAlignment="1">
      <alignment horizontal="right" vertical="center"/>
    </xf>
    <xf numFmtId="3" fontId="12" fillId="3" borderId="16" xfId="0" applyNumberFormat="1" applyFont="1" applyFill="1" applyBorder="1" applyAlignment="1">
      <alignment horizontal="right" vertical="center"/>
    </xf>
    <xf numFmtId="165" fontId="19" fillId="13" borderId="20" xfId="0" applyNumberFormat="1" applyFont="1" applyFill="1" applyBorder="1" applyAlignment="1">
      <alignment horizontal="center" vertical="center" wrapText="1"/>
    </xf>
    <xf numFmtId="0" fontId="13" fillId="0" borderId="21" xfId="0" applyNumberFormat="1" applyFont="1" applyBorder="1" applyAlignment="1">
      <alignment horizontal="right" vertical="center" wrapText="1"/>
    </xf>
    <xf numFmtId="165" fontId="13" fillId="13" borderId="18" xfId="0" applyNumberFormat="1" applyFont="1" applyFill="1" applyBorder="1" applyAlignment="1">
      <alignment horizontal="center" vertical="center" wrapText="1"/>
    </xf>
    <xf numFmtId="164" fontId="12" fillId="0" borderId="0" xfId="0" applyNumberFormat="1" applyFont="1" applyBorder="1" applyAlignment="1">
      <alignment horizontal="left" vertical="center"/>
    </xf>
    <xf numFmtId="0" fontId="12" fillId="0" borderId="25" xfId="0" applyNumberFormat="1" applyFont="1" applyBorder="1" applyAlignment="1">
      <alignment horizontal="left" vertical="center" wrapText="1"/>
    </xf>
    <xf numFmtId="3" fontId="12" fillId="4" borderId="47" xfId="0" applyNumberFormat="1" applyFont="1" applyFill="1" applyBorder="1" applyAlignment="1">
      <alignment horizontal="right" vertical="center" wrapText="1"/>
    </xf>
    <xf numFmtId="0" fontId="13" fillId="0" borderId="17" xfId="0" applyNumberFormat="1" applyFont="1" applyBorder="1" applyAlignment="1">
      <alignment horizontal="right" vertical="center" wrapText="1"/>
    </xf>
    <xf numFmtId="0" fontId="12" fillId="4" borderId="29" xfId="0" applyNumberFormat="1" applyFont="1" applyFill="1" applyBorder="1" applyAlignment="1">
      <alignment horizontal="left" vertical="center" wrapText="1"/>
    </xf>
    <xf numFmtId="165" fontId="13" fillId="13" borderId="28" xfId="0" applyNumberFormat="1" applyFont="1" applyFill="1" applyBorder="1" applyAlignment="1">
      <alignment horizontal="center" vertical="center" wrapText="1"/>
    </xf>
    <xf numFmtId="0" fontId="21" fillId="7" borderId="7" xfId="0" applyNumberFormat="1" applyFont="1" applyFill="1" applyBorder="1" applyAlignment="1">
      <alignment horizontal="left" vertical="center" wrapText="1"/>
    </xf>
    <xf numFmtId="3" fontId="21" fillId="14" borderId="26" xfId="0" applyNumberFormat="1" applyFont="1" applyFill="1" applyBorder="1" applyAlignment="1">
      <alignment horizontal="right" vertical="center" wrapText="1"/>
    </xf>
    <xf numFmtId="165" fontId="23" fillId="11" borderId="1" xfId="0" applyNumberFormat="1" applyFont="1" applyFill="1" applyBorder="1" applyAlignment="1">
      <alignment horizontal="center" vertical="center" wrapText="1"/>
    </xf>
    <xf numFmtId="164" fontId="21" fillId="4" borderId="0" xfId="0" applyNumberFormat="1" applyFont="1" applyFill="1" applyBorder="1" applyAlignment="1">
      <alignment vertical="center"/>
    </xf>
    <xf numFmtId="0" fontId="13" fillId="5" borderId="33" xfId="0" applyFont="1" applyFill="1" applyBorder="1"/>
    <xf numFmtId="4" fontId="12" fillId="5" borderId="22" xfId="0" applyNumberFormat="1" applyFont="1" applyFill="1" applyBorder="1"/>
    <xf numFmtId="4" fontId="12" fillId="5" borderId="31" xfId="0" applyNumberFormat="1" applyFont="1" applyFill="1" applyBorder="1"/>
    <xf numFmtId="0" fontId="12" fillId="0" borderId="0" xfId="0" applyFont="1"/>
    <xf numFmtId="0" fontId="12" fillId="6" borderId="29" xfId="0" applyFont="1" applyFill="1" applyBorder="1"/>
    <xf numFmtId="3" fontId="12" fillId="6" borderId="25" xfId="0" applyNumberFormat="1" applyFont="1" applyFill="1" applyBorder="1"/>
    <xf numFmtId="3" fontId="12" fillId="15" borderId="30" xfId="0" applyNumberFormat="1" applyFont="1" applyFill="1" applyBorder="1"/>
    <xf numFmtId="0" fontId="12" fillId="6" borderId="21" xfId="0" applyFont="1" applyFill="1" applyBorder="1"/>
    <xf numFmtId="3" fontId="12" fillId="6" borderId="17" xfId="0" applyNumberFormat="1" applyFont="1" applyFill="1" applyBorder="1"/>
    <xf numFmtId="3" fontId="12" fillId="15" borderId="18" xfId="0" applyNumberFormat="1" applyFont="1" applyFill="1" applyBorder="1"/>
    <xf numFmtId="0" fontId="13" fillId="0" borderId="29" xfId="0" applyNumberFormat="1" applyFont="1" applyBorder="1" applyAlignment="1">
      <alignment horizontal="left" vertical="center" wrapText="1"/>
    </xf>
    <xf numFmtId="3" fontId="11" fillId="3" borderId="30" xfId="0" applyNumberFormat="1" applyFont="1" applyFill="1" applyBorder="1" applyAlignment="1">
      <alignment horizontal="right" vertical="center"/>
    </xf>
    <xf numFmtId="0" fontId="10" fillId="0" borderId="21" xfId="0" applyNumberFormat="1" applyFont="1" applyBorder="1" applyAlignment="1">
      <alignment horizontal="right" vertical="center" wrapText="1"/>
    </xf>
    <xf numFmtId="165" fontId="10" fillId="13" borderId="16" xfId="0" applyNumberFormat="1" applyFont="1" applyFill="1" applyBorder="1" applyAlignment="1">
      <alignment horizontal="center" vertical="center" wrapText="1"/>
    </xf>
    <xf numFmtId="164" fontId="11" fillId="0" borderId="0" xfId="0" applyNumberFormat="1" applyFont="1" applyBorder="1" applyAlignment="1">
      <alignment vertical="center"/>
    </xf>
    <xf numFmtId="0" fontId="23" fillId="2" borderId="1" xfId="0" applyNumberFormat="1" applyFont="1" applyFill="1" applyBorder="1" applyAlignment="1">
      <alignment horizontal="left" vertical="center" wrapText="1"/>
    </xf>
    <xf numFmtId="3" fontId="23" fillId="12" borderId="24" xfId="0" applyNumberFormat="1" applyFont="1" applyFill="1" applyBorder="1" applyAlignment="1">
      <alignment horizontal="right" vertical="center"/>
    </xf>
    <xf numFmtId="165" fontId="23" fillId="12" borderId="24" xfId="0" applyNumberFormat="1" applyFont="1" applyFill="1" applyBorder="1" applyAlignment="1">
      <alignment horizontal="center" vertical="center" wrapText="1"/>
    </xf>
    <xf numFmtId="164" fontId="23" fillId="0" borderId="0" xfId="0" applyNumberFormat="1" applyFont="1" applyBorder="1" applyAlignment="1">
      <alignment vertical="center"/>
    </xf>
    <xf numFmtId="165" fontId="13" fillId="13" borderId="20" xfId="0" applyNumberFormat="1" applyFont="1" applyFill="1" applyBorder="1" applyAlignment="1">
      <alignment horizontal="center" vertical="center" wrapText="1"/>
    </xf>
    <xf numFmtId="165" fontId="23" fillId="12" borderId="1" xfId="0" applyNumberFormat="1" applyFont="1" applyFill="1" applyBorder="1" applyAlignment="1">
      <alignment horizontal="center" vertical="center" wrapText="1"/>
    </xf>
    <xf numFmtId="0" fontId="13" fillId="0" borderId="48" xfId="0" applyNumberFormat="1" applyFont="1" applyBorder="1" applyAlignment="1">
      <alignment horizontal="left" vertical="center" wrapText="1"/>
    </xf>
    <xf numFmtId="0" fontId="12" fillId="0" borderId="34" xfId="0" applyNumberFormat="1" applyFont="1" applyBorder="1" applyAlignment="1">
      <alignment horizontal="left" vertical="center" wrapText="1"/>
    </xf>
    <xf numFmtId="0" fontId="12" fillId="11" borderId="8" xfId="0" applyFont="1" applyFill="1" applyBorder="1" applyAlignment="1">
      <alignment horizontal="right" vertical="center"/>
    </xf>
    <xf numFmtId="0" fontId="13" fillId="0" borderId="41" xfId="0" applyNumberFormat="1" applyFont="1" applyBorder="1" applyAlignment="1">
      <alignment horizontal="right" vertical="center" wrapText="1"/>
    </xf>
    <xf numFmtId="165" fontId="13" fillId="13" borderId="44" xfId="0" applyNumberFormat="1" applyFont="1" applyFill="1" applyBorder="1" applyAlignment="1">
      <alignment horizontal="center" vertical="center" wrapText="1"/>
    </xf>
    <xf numFmtId="0" fontId="13" fillId="2" borderId="36" xfId="0" applyNumberFormat="1" applyFont="1" applyFill="1" applyBorder="1" applyAlignment="1">
      <alignment horizontal="left" vertical="center" wrapText="1"/>
    </xf>
    <xf numFmtId="0" fontId="12" fillId="11" borderId="37" xfId="0" applyFont="1" applyFill="1" applyBorder="1" applyAlignment="1">
      <alignment horizontal="right" vertical="center"/>
    </xf>
    <xf numFmtId="3" fontId="13" fillId="16" borderId="38" xfId="0" applyNumberFormat="1" applyFont="1" applyFill="1" applyBorder="1" applyAlignment="1">
      <alignment horizontal="right" vertical="center"/>
    </xf>
    <xf numFmtId="3" fontId="13" fillId="16" borderId="37" xfId="0" applyNumberFormat="1" applyFont="1" applyFill="1" applyBorder="1" applyAlignment="1">
      <alignment horizontal="right" vertical="center"/>
    </xf>
    <xf numFmtId="165" fontId="13" fillId="16" borderId="45" xfId="0" applyNumberFormat="1" applyFont="1" applyFill="1" applyBorder="1" applyAlignment="1">
      <alignment horizontal="center" vertical="center" wrapText="1"/>
    </xf>
    <xf numFmtId="164" fontId="12" fillId="4" borderId="0" xfId="0" applyNumberFormat="1" applyFont="1" applyFill="1" applyBorder="1" applyAlignment="1">
      <alignment vertical="center"/>
    </xf>
    <xf numFmtId="0" fontId="12" fillId="0" borderId="4" xfId="0" applyNumberFormat="1" applyFont="1" applyBorder="1"/>
    <xf numFmtId="3" fontId="12" fillId="0" borderId="0" xfId="0" applyNumberFormat="1" applyFont="1" applyBorder="1"/>
    <xf numFmtId="165" fontId="12" fillId="0" borderId="0" xfId="0" applyNumberFormat="1" applyFont="1" applyBorder="1" applyAlignment="1">
      <alignment horizontal="center"/>
    </xf>
    <xf numFmtId="0" fontId="12" fillId="0" borderId="2" xfId="0" applyNumberFormat="1" applyFont="1" applyBorder="1"/>
    <xf numFmtId="164" fontId="9" fillId="4" borderId="0" xfId="0" applyNumberFormat="1" applyFont="1" applyFill="1" applyBorder="1" applyAlignment="1">
      <alignment vertical="center"/>
    </xf>
    <xf numFmtId="0" fontId="8" fillId="9" borderId="1" xfId="0" applyNumberFormat="1" applyFont="1" applyFill="1" applyBorder="1" applyAlignment="1">
      <alignment horizontal="left" vertical="center" wrapText="1"/>
    </xf>
    <xf numFmtId="0" fontId="9" fillId="11" borderId="7" xfId="0" applyFont="1" applyFill="1" applyBorder="1" applyAlignment="1">
      <alignment horizontal="right" vertical="center"/>
    </xf>
    <xf numFmtId="3" fontId="8" fillId="17" borderId="2" xfId="0" applyNumberFormat="1" applyFont="1" applyFill="1" applyBorder="1" applyAlignment="1">
      <alignment horizontal="right" vertical="center"/>
    </xf>
    <xf numFmtId="3" fontId="8" fillId="17" borderId="1" xfId="0" applyNumberFormat="1" applyFont="1" applyFill="1" applyBorder="1" applyAlignment="1">
      <alignment horizontal="right" vertical="center"/>
    </xf>
    <xf numFmtId="165" fontId="8" fillId="17" borderId="5" xfId="0" applyNumberFormat="1" applyFont="1" applyFill="1" applyBorder="1" applyAlignment="1">
      <alignment horizontal="center" vertical="center" wrapText="1"/>
    </xf>
    <xf numFmtId="0" fontId="9" fillId="0" borderId="19" xfId="0" applyNumberFormat="1" applyFont="1" applyBorder="1" applyAlignment="1">
      <alignment horizontal="left" vertical="center" wrapText="1"/>
    </xf>
    <xf numFmtId="0" fontId="9" fillId="11" borderId="8" xfId="0" applyFont="1" applyFill="1" applyBorder="1" applyAlignment="1">
      <alignment horizontal="right" vertical="center"/>
    </xf>
    <xf numFmtId="3" fontId="9" fillId="10" borderId="19" xfId="0" applyNumberFormat="1" applyFont="1" applyFill="1" applyBorder="1" applyAlignment="1">
      <alignment horizontal="right" vertical="center"/>
    </xf>
    <xf numFmtId="3" fontId="9" fillId="13" borderId="19" xfId="0" applyNumberFormat="1" applyFont="1" applyFill="1" applyBorder="1" applyAlignment="1">
      <alignment horizontal="right" vertical="center"/>
    </xf>
    <xf numFmtId="165" fontId="9" fillId="13" borderId="31" xfId="0" applyNumberFormat="1" applyFont="1" applyFill="1" applyBorder="1" applyAlignment="1">
      <alignment horizontal="center" vertical="center" wrapText="1"/>
    </xf>
    <xf numFmtId="0" fontId="9" fillId="0" borderId="20" xfId="0" applyNumberFormat="1" applyFont="1" applyBorder="1" applyAlignment="1">
      <alignment horizontal="left" vertical="center" wrapText="1"/>
    </xf>
    <xf numFmtId="3" fontId="9" fillId="10" borderId="20" xfId="0" applyNumberFormat="1" applyFont="1" applyFill="1" applyBorder="1" applyAlignment="1">
      <alignment horizontal="right" vertical="center"/>
    </xf>
    <xf numFmtId="3" fontId="9" fillId="13" borderId="20" xfId="0" applyNumberFormat="1" applyFont="1" applyFill="1" applyBorder="1" applyAlignment="1">
      <alignment horizontal="right" vertical="center"/>
    </xf>
    <xf numFmtId="165" fontId="9" fillId="13" borderId="32" xfId="0" applyNumberFormat="1" applyFont="1" applyFill="1" applyBorder="1" applyAlignment="1">
      <alignment horizontal="center" vertical="center" wrapText="1"/>
    </xf>
    <xf numFmtId="164" fontId="9" fillId="4" borderId="8" xfId="0" applyNumberFormat="1" applyFont="1" applyFill="1" applyBorder="1" applyAlignment="1">
      <alignment vertical="center"/>
    </xf>
    <xf numFmtId="0" fontId="8" fillId="4" borderId="21" xfId="0" applyNumberFormat="1" applyFont="1" applyFill="1" applyBorder="1" applyAlignment="1">
      <alignment horizontal="left" vertical="center" wrapText="1"/>
    </xf>
    <xf numFmtId="0" fontId="8" fillId="11" borderId="8" xfId="0" applyFont="1" applyFill="1" applyBorder="1" applyAlignment="1">
      <alignment horizontal="right" vertical="center"/>
    </xf>
    <xf numFmtId="3" fontId="8" fillId="13" borderId="21" xfId="0" applyNumberFormat="1" applyFont="1" applyFill="1" applyBorder="1" applyAlignment="1">
      <alignment horizontal="right" vertical="center"/>
    </xf>
    <xf numFmtId="165" fontId="8" fillId="13" borderId="46" xfId="0" applyNumberFormat="1" applyFont="1" applyFill="1" applyBorder="1" applyAlignment="1">
      <alignment horizontal="center" vertical="center" wrapText="1"/>
    </xf>
    <xf numFmtId="0" fontId="8" fillId="4" borderId="7" xfId="0" applyNumberFormat="1" applyFont="1" applyFill="1" applyBorder="1" applyAlignment="1">
      <alignment horizontal="left" vertical="center" wrapText="1"/>
    </xf>
    <xf numFmtId="3" fontId="8" fillId="13" borderId="6" xfId="0" applyNumberFormat="1" applyFont="1" applyFill="1" applyBorder="1" applyAlignment="1">
      <alignment horizontal="right" vertical="center"/>
    </xf>
    <xf numFmtId="3" fontId="8" fillId="13" borderId="9" xfId="0" applyNumberFormat="1" applyFont="1" applyFill="1" applyBorder="1" applyAlignment="1">
      <alignment horizontal="right" vertical="center"/>
    </xf>
    <xf numFmtId="165" fontId="8" fillId="13" borderId="5" xfId="0" applyNumberFormat="1" applyFont="1" applyFill="1" applyBorder="1" applyAlignment="1">
      <alignment horizontal="center" vertical="center" wrapText="1"/>
    </xf>
    <xf numFmtId="0" fontId="8" fillId="4" borderId="37" xfId="0" applyNumberFormat="1" applyFont="1" applyFill="1" applyBorder="1" applyAlignment="1">
      <alignment horizontal="left" vertical="center" wrapText="1"/>
    </xf>
    <xf numFmtId="0" fontId="9" fillId="11" borderId="37" xfId="0" applyFont="1" applyFill="1" applyBorder="1" applyAlignment="1">
      <alignment horizontal="right" vertical="center"/>
    </xf>
    <xf numFmtId="3" fontId="9" fillId="13" borderId="38" xfId="0" applyNumberFormat="1" applyFont="1" applyFill="1" applyBorder="1" applyAlignment="1">
      <alignment horizontal="right" vertical="center"/>
    </xf>
    <xf numFmtId="3" fontId="9" fillId="13" borderId="37" xfId="0" applyNumberFormat="1" applyFont="1" applyFill="1" applyBorder="1" applyAlignment="1">
      <alignment horizontal="right" vertical="center"/>
    </xf>
    <xf numFmtId="0" fontId="25" fillId="4" borderId="1" xfId="0" applyNumberFormat="1" applyFont="1" applyFill="1" applyBorder="1" applyAlignment="1">
      <alignment horizontal="left" vertical="center" wrapText="1"/>
    </xf>
    <xf numFmtId="165" fontId="25" fillId="4" borderId="1" xfId="0" applyNumberFormat="1" applyFont="1" applyFill="1" applyBorder="1" applyAlignment="1">
      <alignment horizontal="center" vertical="center" wrapText="1"/>
    </xf>
    <xf numFmtId="164" fontId="26" fillId="4" borderId="0" xfId="0" applyNumberFormat="1" applyFont="1" applyFill="1" applyBorder="1" applyAlignment="1">
      <alignment vertical="center"/>
    </xf>
    <xf numFmtId="3" fontId="12" fillId="0" borderId="25" xfId="0" applyNumberFormat="1" applyFont="1" applyBorder="1" applyAlignment="1">
      <alignment horizontal="right" vertical="center" wrapText="1"/>
    </xf>
    <xf numFmtId="3" fontId="12" fillId="3" borderId="30" xfId="0" applyNumberFormat="1" applyFont="1" applyFill="1" applyBorder="1" applyAlignment="1">
      <alignment horizontal="right" vertical="center" wrapText="1"/>
    </xf>
    <xf numFmtId="164" fontId="12" fillId="0" borderId="0" xfId="0" applyNumberFormat="1" applyFont="1" applyBorder="1" applyAlignment="1">
      <alignment horizontal="left" vertical="center" wrapText="1"/>
    </xf>
    <xf numFmtId="3" fontId="12" fillId="3" borderId="16" xfId="0" applyNumberFormat="1" applyFont="1" applyFill="1" applyBorder="1" applyAlignment="1">
      <alignment horizontal="right" vertical="center" wrapText="1"/>
    </xf>
    <xf numFmtId="3" fontId="12" fillId="0" borderId="47" xfId="0" applyNumberFormat="1" applyFont="1" applyBorder="1" applyAlignment="1">
      <alignment horizontal="right" vertical="center" wrapText="1"/>
    </xf>
    <xf numFmtId="3" fontId="12" fillId="3" borderId="47" xfId="0" applyNumberFormat="1" applyFont="1" applyFill="1" applyBorder="1" applyAlignment="1">
      <alignment horizontal="right" vertical="center" wrapText="1"/>
    </xf>
    <xf numFmtId="164" fontId="12" fillId="0" borderId="0" xfId="0" applyNumberFormat="1" applyFont="1" applyBorder="1" applyAlignment="1">
      <alignment vertical="center" wrapText="1"/>
    </xf>
    <xf numFmtId="164" fontId="13" fillId="0" borderId="0" xfId="0" applyNumberFormat="1" applyFont="1" applyBorder="1" applyAlignment="1">
      <alignment vertical="center" wrapText="1"/>
    </xf>
    <xf numFmtId="3" fontId="12" fillId="11" borderId="8" xfId="0" applyNumberFormat="1" applyFont="1" applyFill="1" applyBorder="1" applyAlignment="1">
      <alignment horizontal="right" vertical="center" wrapText="1"/>
    </xf>
    <xf numFmtId="3" fontId="12" fillId="3" borderId="49" xfId="0" applyNumberFormat="1" applyFont="1" applyFill="1" applyBorder="1" applyAlignment="1">
      <alignment horizontal="right" vertical="center" wrapText="1"/>
    </xf>
    <xf numFmtId="3" fontId="12" fillId="3" borderId="50" xfId="0" applyNumberFormat="1" applyFont="1" applyFill="1" applyBorder="1" applyAlignment="1">
      <alignment horizontal="right" vertical="center" wrapText="1"/>
    </xf>
    <xf numFmtId="0" fontId="12" fillId="11" borderId="8" xfId="0" applyFont="1" applyFill="1" applyBorder="1" applyAlignment="1">
      <alignment horizontal="right" vertical="center" wrapText="1"/>
    </xf>
    <xf numFmtId="3" fontId="12" fillId="3" borderId="35" xfId="0" applyNumberFormat="1" applyFont="1" applyFill="1" applyBorder="1" applyAlignment="1">
      <alignment horizontal="right" vertical="center" wrapText="1"/>
    </xf>
    <xf numFmtId="164" fontId="12" fillId="0" borderId="0" xfId="0" applyNumberFormat="1" applyFont="1" applyBorder="1" applyAlignment="1">
      <alignment vertical="top" wrapText="1"/>
    </xf>
    <xf numFmtId="3" fontId="13" fillId="4" borderId="17" xfId="0" applyNumberFormat="1" applyFont="1" applyFill="1" applyBorder="1" applyAlignment="1">
      <alignment horizontal="right" vertical="center" wrapText="1"/>
    </xf>
    <xf numFmtId="3" fontId="13" fillId="3" borderId="42" xfId="0" applyNumberFormat="1" applyFont="1" applyFill="1" applyBorder="1" applyAlignment="1">
      <alignment horizontal="right" vertical="center"/>
    </xf>
    <xf numFmtId="3" fontId="13" fillId="3" borderId="43" xfId="0" applyNumberFormat="1" applyFont="1" applyFill="1" applyBorder="1" applyAlignment="1">
      <alignment horizontal="right" vertical="center"/>
    </xf>
    <xf numFmtId="3" fontId="13" fillId="3" borderId="18" xfId="0" applyNumberFormat="1" applyFont="1" applyFill="1" applyBorder="1" applyAlignment="1">
      <alignment horizontal="right" vertical="center" wrapText="1"/>
    </xf>
    <xf numFmtId="3" fontId="10" fillId="3" borderId="18" xfId="0" applyNumberFormat="1" applyFont="1" applyFill="1" applyBorder="1" applyAlignment="1">
      <alignment horizontal="right" vertical="center"/>
    </xf>
    <xf numFmtId="3" fontId="13" fillId="3" borderId="18" xfId="0" applyNumberFormat="1" applyFont="1" applyFill="1" applyBorder="1" applyAlignment="1">
      <alignment horizontal="right" vertical="center"/>
    </xf>
    <xf numFmtId="3" fontId="13" fillId="3" borderId="12" xfId="0" applyNumberFormat="1" applyFont="1" applyFill="1" applyBorder="1" applyAlignment="1">
      <alignment horizontal="right" vertical="center" wrapText="1"/>
    </xf>
    <xf numFmtId="0" fontId="23" fillId="19" borderId="1" xfId="0" applyNumberFormat="1" applyFont="1" applyFill="1" applyBorder="1" applyAlignment="1">
      <alignment horizontal="left" vertical="center" wrapText="1"/>
    </xf>
    <xf numFmtId="3" fontId="23" fillId="18" borderId="23" xfId="0" applyNumberFormat="1" applyFont="1" applyFill="1" applyBorder="1" applyAlignment="1">
      <alignment horizontal="right" vertical="center"/>
    </xf>
    <xf numFmtId="3" fontId="21" fillId="20" borderId="27" xfId="0" applyNumberFormat="1" applyFont="1" applyFill="1" applyBorder="1" applyAlignment="1">
      <alignment horizontal="right" vertical="center" wrapText="1"/>
    </xf>
    <xf numFmtId="3" fontId="13" fillId="4" borderId="25" xfId="0" applyNumberFormat="1" applyFont="1" applyFill="1" applyBorder="1" applyAlignment="1">
      <alignment horizontal="right" vertical="center" wrapText="1"/>
    </xf>
    <xf numFmtId="3" fontId="13" fillId="3" borderId="30" xfId="0" applyNumberFormat="1" applyFont="1" applyFill="1" applyBorder="1" applyAlignment="1">
      <alignment horizontal="right" vertical="center"/>
    </xf>
    <xf numFmtId="3" fontId="13" fillId="3" borderId="30" xfId="0" applyNumberFormat="1" applyFont="1" applyFill="1" applyBorder="1" applyAlignment="1">
      <alignment horizontal="right" vertical="center" wrapText="1"/>
    </xf>
    <xf numFmtId="3" fontId="13" fillId="4" borderId="47" xfId="0" applyNumberFormat="1" applyFont="1" applyFill="1" applyBorder="1" applyAlignment="1">
      <alignment horizontal="right" vertical="center" wrapText="1"/>
    </xf>
    <xf numFmtId="3" fontId="12" fillId="21" borderId="30" xfId="0" applyNumberFormat="1" applyFont="1" applyFill="1" applyBorder="1"/>
    <xf numFmtId="3" fontId="12" fillId="21" borderId="18" xfId="0" applyNumberFormat="1" applyFont="1" applyFill="1" applyBorder="1"/>
    <xf numFmtId="164" fontId="17" fillId="0" borderId="0" xfId="0" applyNumberFormat="1" applyFont="1" applyBorder="1" applyAlignment="1">
      <alignment vertical="center" wrapText="1"/>
    </xf>
    <xf numFmtId="164" fontId="9" fillId="0" borderId="0" xfId="0" applyNumberFormat="1" applyFont="1" applyBorder="1"/>
    <xf numFmtId="0" fontId="13"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25" fillId="0" borderId="1" xfId="0" applyFont="1" applyBorder="1" applyAlignment="1">
      <alignment horizontal="center" vertical="center"/>
    </xf>
    <xf numFmtId="0" fontId="25" fillId="4"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18" fillId="8" borderId="33" xfId="0" applyNumberFormat="1" applyFont="1" applyFill="1" applyBorder="1" applyAlignment="1">
      <alignment horizontal="left" vertical="center" wrapText="1"/>
    </xf>
    <xf numFmtId="0" fontId="12" fillId="0" borderId="22" xfId="0" applyFont="1" applyBorder="1" applyAlignment="1">
      <alignment horizontal="left" vertical="center"/>
    </xf>
    <xf numFmtId="0" fontId="12" fillId="0" borderId="31" xfId="0" applyFont="1" applyBorder="1" applyAlignment="1">
      <alignment horizontal="left" vertical="center"/>
    </xf>
    <xf numFmtId="3" fontId="18" fillId="8" borderId="33" xfId="0" applyNumberFormat="1" applyFont="1" applyFill="1" applyBorder="1" applyAlignment="1">
      <alignment horizontal="left" vertical="center" wrapText="1"/>
    </xf>
    <xf numFmtId="0" fontId="12" fillId="7" borderId="1" xfId="0" applyNumberFormat="1" applyFont="1" applyFill="1" applyBorder="1" applyAlignment="1">
      <alignment horizontal="left" vertical="center" wrapText="1"/>
    </xf>
    <xf numFmtId="0" fontId="12" fillId="7" borderId="1" xfId="0" applyFont="1" applyFill="1" applyBorder="1" applyAlignment="1">
      <alignment horizontal="left" vertical="center" wrapText="1"/>
    </xf>
    <xf numFmtId="0" fontId="13"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0" fontId="12" fillId="0" borderId="22" xfId="0" applyFont="1" applyBorder="1" applyAlignment="1">
      <alignment vertical="center" wrapText="1"/>
    </xf>
    <xf numFmtId="0" fontId="12" fillId="0" borderId="31" xfId="0" applyFont="1" applyBorder="1" applyAlignment="1">
      <alignment vertical="center" wrapText="1"/>
    </xf>
    <xf numFmtId="0" fontId="18" fillId="8" borderId="51" xfId="0" applyNumberFormat="1" applyFont="1" applyFill="1" applyBorder="1" applyAlignment="1">
      <alignment horizontal="left" vertical="center" wrapText="1"/>
    </xf>
    <xf numFmtId="0" fontId="12" fillId="0" borderId="52" xfId="0" applyFont="1" applyBorder="1" applyAlignment="1">
      <alignment vertical="center" wrapText="1"/>
    </xf>
    <xf numFmtId="0" fontId="12" fillId="0" borderId="52" xfId="0" applyFont="1" applyBorder="1" applyAlignment="1">
      <alignment horizontal="left" vertical="center"/>
    </xf>
    <xf numFmtId="164" fontId="13" fillId="0" borderId="0" xfId="0" applyNumberFormat="1" applyFont="1" applyBorder="1" applyAlignment="1">
      <alignment vertical="center" wrapText="1"/>
    </xf>
    <xf numFmtId="0" fontId="12" fillId="0" borderId="0" xfId="0" applyFont="1" applyBorder="1" applyAlignment="1">
      <alignment vertical="center" wrapText="1"/>
    </xf>
    <xf numFmtId="0" fontId="8"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7" fillId="0" borderId="0" xfId="0" applyNumberFormat="1" applyFont="1" applyBorder="1" applyAlignment="1">
      <alignment wrapText="1"/>
    </xf>
    <xf numFmtId="0" fontId="6" fillId="0" borderId="0" xfId="0" applyFont="1" applyBorder="1" applyAlignment="1">
      <alignment wrapText="1"/>
    </xf>
    <xf numFmtId="165" fontId="13" fillId="2" borderId="1" xfId="0" applyNumberFormat="1" applyFont="1" applyFill="1" applyBorder="1" applyAlignment="1">
      <alignment horizontal="center" vertical="center" wrapText="1"/>
    </xf>
    <xf numFmtId="165" fontId="12" fillId="2" borderId="1" xfId="0" applyNumberFormat="1" applyFont="1" applyFill="1" applyBorder="1" applyAlignment="1">
      <alignment horizontal="center" wrapText="1"/>
    </xf>
    <xf numFmtId="49" fontId="17" fillId="7" borderId="0" xfId="0" applyNumberFormat="1" applyFont="1" applyFill="1" applyBorder="1" applyAlignment="1">
      <alignment horizontal="center" vertical="center" wrapText="1"/>
    </xf>
    <xf numFmtId="3" fontId="13" fillId="2" borderId="19"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8" fillId="0" borderId="12" xfId="0" applyNumberFormat="1" applyFont="1" applyBorder="1" applyAlignment="1">
      <alignment horizontal="right" vertical="center" wrapText="1"/>
    </xf>
    <xf numFmtId="0" fontId="8" fillId="0" borderId="12" xfId="0" applyFont="1" applyBorder="1" applyAlignment="1">
      <alignment horizontal="right" vertical="center" wrapText="1"/>
    </xf>
    <xf numFmtId="3" fontId="13" fillId="2" borderId="13" xfId="0" applyNumberFormat="1" applyFont="1" applyFill="1" applyBorder="1" applyAlignment="1">
      <alignment horizontal="center" vertical="center" wrapText="1"/>
    </xf>
    <xf numFmtId="0" fontId="12" fillId="0" borderId="14" xfId="0" applyFont="1" applyBorder="1" applyAlignment="1">
      <alignment horizontal="center" vertical="center" wrapText="1"/>
    </xf>
    <xf numFmtId="0" fontId="16" fillId="0" borderId="10" xfId="0" applyFont="1" applyBorder="1" applyAlignment="1">
      <alignment horizontal="left" vertical="center" wrapText="1"/>
    </xf>
    <xf numFmtId="0" fontId="9" fillId="0" borderId="10" xfId="0" applyFont="1" applyBorder="1" applyAlignment="1">
      <alignment horizontal="left" vertical="center" wrapText="1"/>
    </xf>
    <xf numFmtId="0" fontId="9" fillId="0" borderId="14" xfId="0" applyFont="1" applyBorder="1" applyAlignment="1">
      <alignment horizontal="left" vertical="center" wrapText="1"/>
    </xf>
    <xf numFmtId="0" fontId="16" fillId="0" borderId="11" xfId="0" applyFont="1" applyBorder="1" applyAlignment="1">
      <alignment horizontal="left" vertical="center" wrapText="1"/>
    </xf>
    <xf numFmtId="0" fontId="9" fillId="0" borderId="11" xfId="0" applyFont="1" applyBorder="1" applyAlignment="1">
      <alignment horizontal="left" vertical="center" wrapText="1"/>
    </xf>
    <xf numFmtId="0" fontId="9" fillId="0" borderId="16" xfId="0" applyFont="1" applyBorder="1" applyAlignment="1">
      <alignment horizontal="left" vertical="center" wrapText="1"/>
    </xf>
    <xf numFmtId="49" fontId="9" fillId="0" borderId="12" xfId="0" applyNumberFormat="1" applyFont="1" applyBorder="1" applyAlignment="1">
      <alignment vertical="center" wrapText="1"/>
    </xf>
    <xf numFmtId="0" fontId="15" fillId="0" borderId="11" xfId="0" applyFont="1" applyBorder="1" applyAlignment="1">
      <alignment horizontal="right" vertical="center" wrapText="1"/>
    </xf>
    <xf numFmtId="0" fontId="8" fillId="0" borderId="11" xfId="0" applyFont="1" applyBorder="1" applyAlignment="1">
      <alignment horizontal="right" vertical="center" wrapText="1"/>
    </xf>
    <xf numFmtId="0" fontId="9" fillId="0" borderId="12" xfId="0" applyFont="1" applyBorder="1" applyAlignment="1">
      <alignment horizontal="right" vertical="center" wrapText="1"/>
    </xf>
  </cellXfs>
  <cellStyles count="38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00FFFF"/>
      <color rgb="FFBEFFFF"/>
      <color rgb="FFA8FFFF"/>
      <color rgb="FF95FFFF"/>
      <color rgb="FF6CFFFF"/>
      <color rgb="FF66FFFF"/>
      <color rgb="FFB2DDF5"/>
      <color rgb="FF7BDEE8"/>
      <color rgb="FF62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1034817</xdr:colOff>
      <xdr:row>2</xdr:row>
      <xdr:rowOff>219507</xdr:rowOff>
    </xdr:from>
    <xdr:to>
      <xdr:col>10</xdr:col>
      <xdr:colOff>1552222</xdr:colOff>
      <xdr:row>10</xdr:row>
      <xdr:rowOff>78396</xdr:rowOff>
    </xdr:to>
    <xdr:grpSp>
      <xdr:nvGrpSpPr>
        <xdr:cNvPr id="118" name="Grouper 117">
          <a:extLst>
            <a:ext uri="{FF2B5EF4-FFF2-40B4-BE49-F238E27FC236}">
              <a16:creationId xmlns:a16="http://schemas.microsoft.com/office/drawing/2014/main" id="{00000000-0008-0000-0000-000076000000}"/>
            </a:ext>
          </a:extLst>
        </xdr:cNvPr>
        <xdr:cNvGrpSpPr/>
      </xdr:nvGrpSpPr>
      <xdr:grpSpPr>
        <a:xfrm>
          <a:off x="15893817" y="676707"/>
          <a:ext cx="1647705" cy="2792589"/>
          <a:chOff x="15898521" y="658519"/>
          <a:chExt cx="1646294" cy="2383210"/>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6274815" y="658519"/>
            <a:ext cx="1270000" cy="2383210"/>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rPr>
              <a:t>Indiquer le taux min de cofinancement obligatoire assigné par la FGC. Le taux pour toute la durée du projet correspond au taux assigné pour la 1ère année du projet.</a:t>
            </a:r>
          </a:p>
        </xdr:txBody>
      </xdr:sp>
      <xdr:cxnSp macro="">
        <xdr:nvCxnSpPr>
          <xdr:cNvPr id="10" name="Connecteur droit avec flèche 9">
            <a:extLst>
              <a:ext uri="{FF2B5EF4-FFF2-40B4-BE49-F238E27FC236}">
                <a16:creationId xmlns:a16="http://schemas.microsoft.com/office/drawing/2014/main" id="{00000000-0008-0000-0000-00000A000000}"/>
              </a:ext>
            </a:extLst>
          </xdr:cNvPr>
          <xdr:cNvCxnSpPr/>
        </xdr:nvCxnSpPr>
        <xdr:spPr>
          <a:xfrm flipH="1">
            <a:off x="15898521" y="768272"/>
            <a:ext cx="391973" cy="78395"/>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8</xdr:col>
      <xdr:colOff>141111</xdr:colOff>
      <xdr:row>10</xdr:row>
      <xdr:rowOff>172469</xdr:rowOff>
    </xdr:from>
    <xdr:to>
      <xdr:col>10</xdr:col>
      <xdr:colOff>1599260</xdr:colOff>
      <xdr:row>32</xdr:row>
      <xdr:rowOff>78395</xdr:rowOff>
    </xdr:to>
    <xdr:grpSp>
      <xdr:nvGrpSpPr>
        <xdr:cNvPr id="117" name="Grouper 116">
          <a:extLst>
            <a:ext uri="{FF2B5EF4-FFF2-40B4-BE49-F238E27FC236}">
              <a16:creationId xmlns:a16="http://schemas.microsoft.com/office/drawing/2014/main" id="{00000000-0008-0000-0000-000075000000}"/>
            </a:ext>
          </a:extLst>
        </xdr:cNvPr>
        <xdr:cNvGrpSpPr/>
      </xdr:nvGrpSpPr>
      <xdr:grpSpPr>
        <a:xfrm>
          <a:off x="13793611" y="3563369"/>
          <a:ext cx="3794949" cy="4693826"/>
          <a:chOff x="13797531" y="3135802"/>
          <a:chExt cx="3794322" cy="4640988"/>
        </a:xfrm>
      </xdr:grpSpPr>
      <xdr:sp macro="" textlink="">
        <xdr:nvSpPr>
          <xdr:cNvPr id="3" name="Rectangle 2">
            <a:extLst>
              <a:ext uri="{FF2B5EF4-FFF2-40B4-BE49-F238E27FC236}">
                <a16:creationId xmlns:a16="http://schemas.microsoft.com/office/drawing/2014/main" id="{00000000-0008-0000-0000-000003000000}"/>
              </a:ext>
            </a:extLst>
          </xdr:cNvPr>
          <xdr:cNvSpPr/>
        </xdr:nvSpPr>
        <xdr:spPr>
          <a:xfrm>
            <a:off x="16243457" y="4233333"/>
            <a:ext cx="1348396" cy="3543457"/>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1200" b="1" i="0">
                <a:solidFill>
                  <a:schemeClr val="tx1"/>
                </a:solidFill>
                <a:latin typeface="+mn-lt"/>
                <a:ea typeface="+mn-ea"/>
                <a:cs typeface="+mn-cs"/>
              </a:rPr>
              <a:t>Attention, si une colonne est enlevée (ex.: projets de deux ans) ou si des colonnes sont rajoutées </a:t>
            </a:r>
          </a:p>
          <a:p>
            <a:pPr marL="0" indent="0" algn="l"/>
            <a:r>
              <a:rPr lang="fr-FR" sz="1200" b="1" i="0">
                <a:solidFill>
                  <a:schemeClr val="tx1"/>
                </a:solidFill>
                <a:latin typeface="+mn-lt"/>
                <a:ea typeface="+mn-ea"/>
                <a:cs typeface="+mn-cs"/>
              </a:rPr>
              <a:t>(ex.: période de soudure considérée comme cofinancement), les formules des colonnes du Total général devront être corrigées.</a:t>
            </a:r>
          </a:p>
        </xdr:txBody>
      </xdr:sp>
      <xdr:cxnSp macro="">
        <xdr:nvCxnSpPr>
          <xdr:cNvPr id="14" name="Connecteur droit avec flèche 13">
            <a:extLst>
              <a:ext uri="{FF2B5EF4-FFF2-40B4-BE49-F238E27FC236}">
                <a16:creationId xmlns:a16="http://schemas.microsoft.com/office/drawing/2014/main" id="{00000000-0008-0000-0000-00000E000000}"/>
              </a:ext>
            </a:extLst>
          </xdr:cNvPr>
          <xdr:cNvCxnSpPr/>
        </xdr:nvCxnSpPr>
        <xdr:spPr>
          <a:xfrm flipH="1" flipV="1">
            <a:off x="13797531" y="3135802"/>
            <a:ext cx="2555679" cy="1066173"/>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4625310</xdr:colOff>
      <xdr:row>34</xdr:row>
      <xdr:rowOff>47037</xdr:rowOff>
    </xdr:from>
    <xdr:to>
      <xdr:col>10</xdr:col>
      <xdr:colOff>1614938</xdr:colOff>
      <xdr:row>51</xdr:row>
      <xdr:rowOff>172469</xdr:rowOff>
    </xdr:to>
    <xdr:grpSp>
      <xdr:nvGrpSpPr>
        <xdr:cNvPr id="116" name="Grouper 115">
          <a:extLst>
            <a:ext uri="{FF2B5EF4-FFF2-40B4-BE49-F238E27FC236}">
              <a16:creationId xmlns:a16="http://schemas.microsoft.com/office/drawing/2014/main" id="{00000000-0008-0000-0000-000074000000}"/>
            </a:ext>
          </a:extLst>
        </xdr:cNvPr>
        <xdr:cNvGrpSpPr/>
      </xdr:nvGrpSpPr>
      <xdr:grpSpPr>
        <a:xfrm>
          <a:off x="4625310" y="8657637"/>
          <a:ext cx="12978928" cy="3579832"/>
          <a:chOff x="4625310" y="8168765"/>
          <a:chExt cx="12982221" cy="3543457"/>
        </a:xfrm>
      </xdr:grpSpPr>
      <xdr:sp macro="" textlink="">
        <xdr:nvSpPr>
          <xdr:cNvPr id="4" name="Rectangle 3">
            <a:extLst>
              <a:ext uri="{FF2B5EF4-FFF2-40B4-BE49-F238E27FC236}">
                <a16:creationId xmlns:a16="http://schemas.microsoft.com/office/drawing/2014/main" id="{00000000-0008-0000-0000-000004000000}"/>
              </a:ext>
            </a:extLst>
          </xdr:cNvPr>
          <xdr:cNvSpPr/>
        </xdr:nvSpPr>
        <xdr:spPr>
          <a:xfrm>
            <a:off x="16165062" y="8168765"/>
            <a:ext cx="1442469" cy="2022592"/>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latin typeface="+mn-lt"/>
                <a:ea typeface="+mn-ea"/>
                <a:cs typeface="+mn-cs"/>
              </a:rPr>
              <a:t>La somme des parts financée par les différents bailleurs dans le plan de financement terrain sans imprévu doit correspondre au sous-total projet terrain sans imprévus (A).</a:t>
            </a:r>
          </a:p>
        </xdr:txBody>
      </xdr:sp>
      <xdr:cxnSp macro="">
        <xdr:nvCxnSpPr>
          <xdr:cNvPr id="19" name="Connecteur droit avec flèche 18">
            <a:extLst>
              <a:ext uri="{FF2B5EF4-FFF2-40B4-BE49-F238E27FC236}">
                <a16:creationId xmlns:a16="http://schemas.microsoft.com/office/drawing/2014/main" id="{00000000-0008-0000-0000-000013000000}"/>
              </a:ext>
            </a:extLst>
          </xdr:cNvPr>
          <xdr:cNvCxnSpPr/>
        </xdr:nvCxnSpPr>
        <xdr:spPr>
          <a:xfrm flipH="1">
            <a:off x="5032963" y="9454444"/>
            <a:ext cx="11116420" cy="2257778"/>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21" name="Connecteur droit avec flèche 20">
            <a:extLst>
              <a:ext uri="{FF2B5EF4-FFF2-40B4-BE49-F238E27FC236}">
                <a16:creationId xmlns:a16="http://schemas.microsoft.com/office/drawing/2014/main" id="{00000000-0008-0000-0000-000015000000}"/>
              </a:ext>
            </a:extLst>
          </xdr:cNvPr>
          <xdr:cNvCxnSpPr/>
        </xdr:nvCxnSpPr>
        <xdr:spPr>
          <a:xfrm flipH="1">
            <a:off x="4625310" y="9407407"/>
            <a:ext cx="11539752" cy="1928519"/>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1113210</xdr:colOff>
      <xdr:row>56</xdr:row>
      <xdr:rowOff>313580</xdr:rowOff>
    </xdr:from>
    <xdr:to>
      <xdr:col>10</xdr:col>
      <xdr:colOff>1489505</xdr:colOff>
      <xdr:row>67</xdr:row>
      <xdr:rowOff>31358</xdr:rowOff>
    </xdr:to>
    <xdr:grpSp>
      <xdr:nvGrpSpPr>
        <xdr:cNvPr id="28" name="Grouper 27">
          <a:extLst>
            <a:ext uri="{FF2B5EF4-FFF2-40B4-BE49-F238E27FC236}">
              <a16:creationId xmlns:a16="http://schemas.microsoft.com/office/drawing/2014/main" id="{00000000-0008-0000-0000-00001C000000}"/>
            </a:ext>
          </a:extLst>
        </xdr:cNvPr>
        <xdr:cNvGrpSpPr/>
      </xdr:nvGrpSpPr>
      <xdr:grpSpPr>
        <a:xfrm>
          <a:off x="7526710" y="13966080"/>
          <a:ext cx="9952095" cy="3616678"/>
          <a:chOff x="7525926" y="13421234"/>
          <a:chExt cx="9956172" cy="3574815"/>
        </a:xfrm>
      </xdr:grpSpPr>
      <xdr:cxnSp macro="">
        <xdr:nvCxnSpPr>
          <xdr:cNvPr id="53" name="Connecteur droit avec flèche 52">
            <a:extLst>
              <a:ext uri="{FF2B5EF4-FFF2-40B4-BE49-F238E27FC236}">
                <a16:creationId xmlns:a16="http://schemas.microsoft.com/office/drawing/2014/main" id="{00000000-0008-0000-0000-000035000000}"/>
              </a:ext>
            </a:extLst>
          </xdr:cNvPr>
          <xdr:cNvCxnSpPr/>
        </xdr:nvCxnSpPr>
        <xdr:spPr>
          <a:xfrm flipH="1">
            <a:off x="7525926" y="14001358"/>
            <a:ext cx="8764568" cy="1520864"/>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nvGrpSpPr>
          <xdr:cNvPr id="113" name="Grouper 112">
            <a:extLst>
              <a:ext uri="{FF2B5EF4-FFF2-40B4-BE49-F238E27FC236}">
                <a16:creationId xmlns:a16="http://schemas.microsoft.com/office/drawing/2014/main" id="{00000000-0008-0000-0000-000071000000}"/>
              </a:ext>
            </a:extLst>
          </xdr:cNvPr>
          <xdr:cNvGrpSpPr/>
        </xdr:nvGrpSpPr>
        <xdr:grpSpPr>
          <a:xfrm>
            <a:off x="9987531" y="13421234"/>
            <a:ext cx="7494567" cy="3574815"/>
            <a:chOff x="10034568" y="13170370"/>
            <a:chExt cx="7494567" cy="3574815"/>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6243456" y="13170370"/>
              <a:ext cx="1285679" cy="3574815"/>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latin typeface="+mn-lt"/>
                  <a:ea typeface="+mn-ea"/>
                  <a:cs typeface="+mn-cs"/>
                </a:rPr>
                <a:t>Formule pour trouver le montant max autorisé des indemnités de suivi de projet demandés à la FGC: </a:t>
              </a:r>
            </a:p>
            <a:p>
              <a:pPr algn="l"/>
              <a:r>
                <a:rPr lang="fr-FR" sz="1200" b="1" i="0">
                  <a:solidFill>
                    <a:schemeClr val="tx1"/>
                  </a:solidFill>
                  <a:latin typeface="+mn-lt"/>
                  <a:ea typeface="+mn-ea"/>
                  <a:cs typeface="+mn-cs"/>
                </a:rPr>
                <a:t>=0.125*(F/0.875</a:t>
              </a:r>
            </a:p>
            <a:p>
              <a:pPr algn="l"/>
              <a:endParaRPr lang="fr-FR" sz="1200" b="1" i="0">
                <a:solidFill>
                  <a:schemeClr val="tx1"/>
                </a:solidFill>
                <a:latin typeface="+mn-lt"/>
                <a:ea typeface="+mn-ea"/>
                <a:cs typeface="+mn-cs"/>
              </a:endParaRPr>
            </a:p>
            <a:p>
              <a:pPr algn="l"/>
              <a:r>
                <a:rPr lang="fr-FR" sz="1200" b="1" i="0">
                  <a:solidFill>
                    <a:schemeClr val="tx1"/>
                  </a:solidFill>
                  <a:latin typeface="+mn-lt"/>
                  <a:ea typeface="+mn-ea"/>
                  <a:cs typeface="+mn-cs"/>
                </a:rPr>
                <a:t>Si la valeur des cellules des frais d'indemnités de suivi de la FGC est supérieure à 12,5% de M, la cellule devient rouge.</a:t>
              </a:r>
            </a:p>
            <a:p>
              <a:pPr algn="l"/>
              <a:endParaRPr lang="fr-FR" sz="1200" b="1" i="0">
                <a:solidFill>
                  <a:schemeClr val="tx1"/>
                </a:solidFill>
                <a:latin typeface="+mn-lt"/>
                <a:ea typeface="+mn-ea"/>
                <a:cs typeface="+mn-cs"/>
              </a:endParaRPr>
            </a:p>
          </xdr:txBody>
        </xdr:sp>
        <xdr:cxnSp macro="">
          <xdr:nvCxnSpPr>
            <xdr:cNvPr id="56" name="Connecteur droit avec flèche 55">
              <a:extLst>
                <a:ext uri="{FF2B5EF4-FFF2-40B4-BE49-F238E27FC236}">
                  <a16:creationId xmlns:a16="http://schemas.microsoft.com/office/drawing/2014/main" id="{00000000-0008-0000-0000-000038000000}"/>
                </a:ext>
              </a:extLst>
            </xdr:cNvPr>
            <xdr:cNvCxnSpPr/>
          </xdr:nvCxnSpPr>
          <xdr:spPr>
            <a:xfrm flipH="1">
              <a:off x="10034568" y="13750494"/>
              <a:ext cx="6271606" cy="1520864"/>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59" name="Connecteur droit avec flèche 58">
              <a:extLst>
                <a:ext uri="{FF2B5EF4-FFF2-40B4-BE49-F238E27FC236}">
                  <a16:creationId xmlns:a16="http://schemas.microsoft.com/office/drawing/2014/main" id="{00000000-0008-0000-0000-00003B000000}"/>
                </a:ext>
              </a:extLst>
            </xdr:cNvPr>
            <xdr:cNvCxnSpPr/>
          </xdr:nvCxnSpPr>
          <xdr:spPr>
            <a:xfrm flipH="1">
              <a:off x="12449136" y="13766173"/>
              <a:ext cx="3825680" cy="1473827"/>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grpSp>
    <xdr:clientData/>
  </xdr:twoCellAnchor>
  <xdr:twoCellAnchor>
    <xdr:from>
      <xdr:col>8</xdr:col>
      <xdr:colOff>1097531</xdr:colOff>
      <xdr:row>59</xdr:row>
      <xdr:rowOff>0</xdr:rowOff>
    </xdr:from>
    <xdr:to>
      <xdr:col>10</xdr:col>
      <xdr:colOff>282222</xdr:colOff>
      <xdr:row>64</xdr:row>
      <xdr:rowOff>156790</xdr:rowOff>
    </xdr:to>
    <xdr:cxnSp macro="">
      <xdr:nvCxnSpPr>
        <xdr:cNvPr id="62" name="Connecteur droit avec flèche 61">
          <a:extLst>
            <a:ext uri="{FF2B5EF4-FFF2-40B4-BE49-F238E27FC236}">
              <a16:creationId xmlns:a16="http://schemas.microsoft.com/office/drawing/2014/main" id="{00000000-0008-0000-0000-00003E000000}"/>
            </a:ext>
          </a:extLst>
        </xdr:cNvPr>
        <xdr:cNvCxnSpPr/>
      </xdr:nvCxnSpPr>
      <xdr:spPr>
        <a:xfrm flipH="1">
          <a:off x="14753951" y="14048395"/>
          <a:ext cx="1520864" cy="1426790"/>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517408</xdr:colOff>
      <xdr:row>71</xdr:row>
      <xdr:rowOff>203827</xdr:rowOff>
    </xdr:from>
    <xdr:to>
      <xdr:col>9</xdr:col>
      <xdr:colOff>15680</xdr:colOff>
      <xdr:row>73</xdr:row>
      <xdr:rowOff>62716</xdr:rowOff>
    </xdr:to>
    <xdr:grpSp>
      <xdr:nvGrpSpPr>
        <xdr:cNvPr id="102" name="Grouper 101">
          <a:extLst>
            <a:ext uri="{FF2B5EF4-FFF2-40B4-BE49-F238E27FC236}">
              <a16:creationId xmlns:a16="http://schemas.microsoft.com/office/drawing/2014/main" id="{00000000-0008-0000-0000-000066000000}"/>
            </a:ext>
          </a:extLst>
        </xdr:cNvPr>
        <xdr:cNvGrpSpPr/>
      </xdr:nvGrpSpPr>
      <xdr:grpSpPr>
        <a:xfrm>
          <a:off x="14169908" y="20942927"/>
          <a:ext cx="704772" cy="582789"/>
          <a:chOff x="14173828" y="20351358"/>
          <a:chExt cx="705556" cy="580123"/>
        </a:xfrm>
      </xdr:grpSpPr>
      <xdr:sp macro="" textlink="">
        <xdr:nvSpPr>
          <xdr:cNvPr id="68" name="Rectangle 67">
            <a:extLst>
              <a:ext uri="{FF2B5EF4-FFF2-40B4-BE49-F238E27FC236}">
                <a16:creationId xmlns:a16="http://schemas.microsoft.com/office/drawing/2014/main" id="{00000000-0008-0000-0000-000044000000}"/>
              </a:ext>
            </a:extLst>
          </xdr:cNvPr>
          <xdr:cNvSpPr/>
        </xdr:nvSpPr>
        <xdr:spPr>
          <a:xfrm>
            <a:off x="14173828" y="20351358"/>
            <a:ext cx="705556" cy="423334"/>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mr-IN" sz="1200" b="1" i="0">
                <a:solidFill>
                  <a:schemeClr val="tx1"/>
                </a:solidFill>
                <a:latin typeface="Calibri"/>
                <a:ea typeface="+mn-ea"/>
                <a:cs typeface="Calibri"/>
              </a:rPr>
              <a:t>= F+J</a:t>
            </a:r>
            <a:endParaRPr lang="fr-FR" sz="1200" b="1" i="0">
              <a:solidFill>
                <a:schemeClr val="tx1"/>
              </a:solidFill>
              <a:latin typeface="Calibri"/>
              <a:ea typeface="+mn-ea"/>
              <a:cs typeface="Calibri"/>
            </a:endParaRPr>
          </a:p>
        </xdr:txBody>
      </xdr:sp>
      <xdr:cxnSp macro="">
        <xdr:nvCxnSpPr>
          <xdr:cNvPr id="69" name="Connecteur droit avec flèche 68">
            <a:extLst>
              <a:ext uri="{FF2B5EF4-FFF2-40B4-BE49-F238E27FC236}">
                <a16:creationId xmlns:a16="http://schemas.microsoft.com/office/drawing/2014/main" id="{00000000-0008-0000-0000-000045000000}"/>
              </a:ext>
            </a:extLst>
          </xdr:cNvPr>
          <xdr:cNvCxnSpPr/>
        </xdr:nvCxnSpPr>
        <xdr:spPr>
          <a:xfrm>
            <a:off x="14424691" y="20711975"/>
            <a:ext cx="109753" cy="219506"/>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878025</xdr:colOff>
      <xdr:row>71</xdr:row>
      <xdr:rowOff>156790</xdr:rowOff>
    </xdr:from>
    <xdr:to>
      <xdr:col>3</xdr:col>
      <xdr:colOff>376297</xdr:colOff>
      <xdr:row>73</xdr:row>
      <xdr:rowOff>47037</xdr:rowOff>
    </xdr:to>
    <xdr:grpSp>
      <xdr:nvGrpSpPr>
        <xdr:cNvPr id="108" name="Grouper 107">
          <a:extLst>
            <a:ext uri="{FF2B5EF4-FFF2-40B4-BE49-F238E27FC236}">
              <a16:creationId xmlns:a16="http://schemas.microsoft.com/office/drawing/2014/main" id="{00000000-0008-0000-0000-00006C000000}"/>
            </a:ext>
          </a:extLst>
        </xdr:cNvPr>
        <xdr:cNvGrpSpPr/>
      </xdr:nvGrpSpPr>
      <xdr:grpSpPr>
        <a:xfrm>
          <a:off x="7291525" y="20895890"/>
          <a:ext cx="704772" cy="614147"/>
          <a:chOff x="7290741" y="20304321"/>
          <a:chExt cx="705556" cy="611481"/>
        </a:xfrm>
      </xdr:grpSpPr>
      <xdr:sp macro="" textlink="">
        <xdr:nvSpPr>
          <xdr:cNvPr id="65" name="Rectangle 64">
            <a:extLst>
              <a:ext uri="{FF2B5EF4-FFF2-40B4-BE49-F238E27FC236}">
                <a16:creationId xmlns:a16="http://schemas.microsoft.com/office/drawing/2014/main" id="{00000000-0008-0000-0000-000041000000}"/>
              </a:ext>
            </a:extLst>
          </xdr:cNvPr>
          <xdr:cNvSpPr/>
        </xdr:nvSpPr>
        <xdr:spPr>
          <a:xfrm>
            <a:off x="7290741" y="20304321"/>
            <a:ext cx="705556" cy="423334"/>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mr-IN" sz="1200" b="1" i="0">
                <a:solidFill>
                  <a:schemeClr val="tx1"/>
                </a:solidFill>
                <a:latin typeface="Calibri"/>
                <a:ea typeface="+mn-ea"/>
                <a:cs typeface="Calibri"/>
              </a:rPr>
              <a:t>= F+J</a:t>
            </a:r>
            <a:endParaRPr lang="fr-FR" sz="1200" b="1" i="0">
              <a:solidFill>
                <a:schemeClr val="tx1"/>
              </a:solidFill>
              <a:latin typeface="Calibri"/>
              <a:ea typeface="+mn-ea"/>
              <a:cs typeface="Calibri"/>
            </a:endParaRPr>
          </a:p>
        </xdr:txBody>
      </xdr:sp>
      <xdr:cxnSp macro="">
        <xdr:nvCxnSpPr>
          <xdr:cNvPr id="70" name="Connecteur droit avec flèche 69">
            <a:extLst>
              <a:ext uri="{FF2B5EF4-FFF2-40B4-BE49-F238E27FC236}">
                <a16:creationId xmlns:a16="http://schemas.microsoft.com/office/drawing/2014/main" id="{00000000-0008-0000-0000-000046000000}"/>
              </a:ext>
            </a:extLst>
          </xdr:cNvPr>
          <xdr:cNvCxnSpPr/>
        </xdr:nvCxnSpPr>
        <xdr:spPr>
          <a:xfrm flipH="1">
            <a:off x="7541606" y="20727654"/>
            <a:ext cx="203826" cy="188148"/>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xdr:col>
      <xdr:colOff>826597</xdr:colOff>
      <xdr:row>71</xdr:row>
      <xdr:rowOff>58326</xdr:rowOff>
    </xdr:from>
    <xdr:to>
      <xdr:col>5</xdr:col>
      <xdr:colOff>324869</xdr:colOff>
      <xdr:row>73</xdr:row>
      <xdr:rowOff>0</xdr:rowOff>
    </xdr:to>
    <xdr:grpSp>
      <xdr:nvGrpSpPr>
        <xdr:cNvPr id="119" name="Grouper 118">
          <a:extLst>
            <a:ext uri="{FF2B5EF4-FFF2-40B4-BE49-F238E27FC236}">
              <a16:creationId xmlns:a16="http://schemas.microsoft.com/office/drawing/2014/main" id="{00000000-0008-0000-0000-000077000000}"/>
            </a:ext>
          </a:extLst>
        </xdr:cNvPr>
        <xdr:cNvGrpSpPr/>
      </xdr:nvGrpSpPr>
      <xdr:grpSpPr>
        <a:xfrm>
          <a:off x="9653097" y="20797426"/>
          <a:ext cx="704772" cy="665574"/>
          <a:chOff x="9653881" y="20205857"/>
          <a:chExt cx="705556" cy="662908"/>
        </a:xfrm>
      </xdr:grpSpPr>
      <xdr:sp macro="" textlink="">
        <xdr:nvSpPr>
          <xdr:cNvPr id="67" name="Rectangle 66">
            <a:extLst>
              <a:ext uri="{FF2B5EF4-FFF2-40B4-BE49-F238E27FC236}">
                <a16:creationId xmlns:a16="http://schemas.microsoft.com/office/drawing/2014/main" id="{00000000-0008-0000-0000-000043000000}"/>
              </a:ext>
            </a:extLst>
          </xdr:cNvPr>
          <xdr:cNvSpPr/>
        </xdr:nvSpPr>
        <xdr:spPr>
          <a:xfrm>
            <a:off x="9653881" y="20205857"/>
            <a:ext cx="705556" cy="423334"/>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mr-IN" sz="1200" b="1" i="0">
                <a:solidFill>
                  <a:schemeClr val="tx1"/>
                </a:solidFill>
                <a:latin typeface="Calibri"/>
                <a:ea typeface="+mn-ea"/>
                <a:cs typeface="Calibri"/>
              </a:rPr>
              <a:t>= F+J</a:t>
            </a:r>
            <a:endParaRPr lang="fr-FR" sz="1200" b="1" i="0">
              <a:solidFill>
                <a:schemeClr val="tx1"/>
              </a:solidFill>
              <a:latin typeface="Calibri"/>
              <a:ea typeface="+mn-ea"/>
              <a:cs typeface="Calibri"/>
            </a:endParaRPr>
          </a:p>
        </xdr:txBody>
      </xdr:sp>
      <xdr:cxnSp macro="">
        <xdr:nvCxnSpPr>
          <xdr:cNvPr id="71" name="Connecteur droit avec flèche 70">
            <a:extLst>
              <a:ext uri="{FF2B5EF4-FFF2-40B4-BE49-F238E27FC236}">
                <a16:creationId xmlns:a16="http://schemas.microsoft.com/office/drawing/2014/main" id="{00000000-0008-0000-0000-000047000000}"/>
              </a:ext>
            </a:extLst>
          </xdr:cNvPr>
          <xdr:cNvCxnSpPr>
            <a:stCxn id="67" idx="2"/>
          </xdr:cNvCxnSpPr>
        </xdr:nvCxnSpPr>
        <xdr:spPr>
          <a:xfrm flipH="1">
            <a:off x="9924818" y="20629191"/>
            <a:ext cx="81841" cy="239574"/>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925062</xdr:colOff>
      <xdr:row>71</xdr:row>
      <xdr:rowOff>109753</xdr:rowOff>
    </xdr:from>
    <xdr:to>
      <xdr:col>7</xdr:col>
      <xdr:colOff>423334</xdr:colOff>
      <xdr:row>73</xdr:row>
      <xdr:rowOff>125433</xdr:rowOff>
    </xdr:to>
    <xdr:grpSp>
      <xdr:nvGrpSpPr>
        <xdr:cNvPr id="105" name="Grouper 104">
          <a:extLst>
            <a:ext uri="{FF2B5EF4-FFF2-40B4-BE49-F238E27FC236}">
              <a16:creationId xmlns:a16="http://schemas.microsoft.com/office/drawing/2014/main" id="{00000000-0008-0000-0000-000069000000}"/>
            </a:ext>
          </a:extLst>
        </xdr:cNvPr>
        <xdr:cNvGrpSpPr/>
      </xdr:nvGrpSpPr>
      <xdr:grpSpPr>
        <a:xfrm>
          <a:off x="12164562" y="20848853"/>
          <a:ext cx="704772" cy="739580"/>
          <a:chOff x="12166914" y="20257284"/>
          <a:chExt cx="705556" cy="736914"/>
        </a:xfrm>
      </xdr:grpSpPr>
      <xdr:sp macro="" textlink="">
        <xdr:nvSpPr>
          <xdr:cNvPr id="66" name="Rectangle 65">
            <a:extLst>
              <a:ext uri="{FF2B5EF4-FFF2-40B4-BE49-F238E27FC236}">
                <a16:creationId xmlns:a16="http://schemas.microsoft.com/office/drawing/2014/main" id="{00000000-0008-0000-0000-000042000000}"/>
              </a:ext>
            </a:extLst>
          </xdr:cNvPr>
          <xdr:cNvSpPr/>
        </xdr:nvSpPr>
        <xdr:spPr>
          <a:xfrm>
            <a:off x="12166914" y="20257284"/>
            <a:ext cx="705556" cy="501729"/>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mr-IN" sz="1200" b="1" i="0">
                <a:solidFill>
                  <a:schemeClr val="tx1"/>
                </a:solidFill>
                <a:latin typeface="Calibri"/>
                <a:ea typeface="+mn-ea"/>
                <a:cs typeface="Calibri"/>
              </a:rPr>
              <a:t>= F+J</a:t>
            </a:r>
            <a:endParaRPr lang="fr-FR" sz="1200" b="1" i="0">
              <a:solidFill>
                <a:schemeClr val="tx1"/>
              </a:solidFill>
              <a:latin typeface="Calibri"/>
              <a:ea typeface="+mn-ea"/>
              <a:cs typeface="Calibri"/>
            </a:endParaRPr>
          </a:p>
        </xdr:txBody>
      </xdr:sp>
      <xdr:cxnSp macro="">
        <xdr:nvCxnSpPr>
          <xdr:cNvPr id="72" name="Connecteur droit avec flèche 71">
            <a:extLst>
              <a:ext uri="{FF2B5EF4-FFF2-40B4-BE49-F238E27FC236}">
                <a16:creationId xmlns:a16="http://schemas.microsoft.com/office/drawing/2014/main" id="{00000000-0008-0000-0000-000048000000}"/>
              </a:ext>
            </a:extLst>
          </xdr:cNvPr>
          <xdr:cNvCxnSpPr>
            <a:stCxn id="66" idx="2"/>
          </xdr:cNvCxnSpPr>
        </xdr:nvCxnSpPr>
        <xdr:spPr>
          <a:xfrm flipH="1">
            <a:off x="12355062" y="20759013"/>
            <a:ext cx="164630" cy="235185"/>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0</xdr:col>
      <xdr:colOff>3731604</xdr:colOff>
      <xdr:row>76</xdr:row>
      <xdr:rowOff>109752</xdr:rowOff>
    </xdr:from>
    <xdr:to>
      <xdr:col>8</xdr:col>
      <xdr:colOff>454691</xdr:colOff>
      <xdr:row>80</xdr:row>
      <xdr:rowOff>219506</xdr:rowOff>
    </xdr:to>
    <xdr:grpSp>
      <xdr:nvGrpSpPr>
        <xdr:cNvPr id="100" name="Grouper 99">
          <a:extLst>
            <a:ext uri="{FF2B5EF4-FFF2-40B4-BE49-F238E27FC236}">
              <a16:creationId xmlns:a16="http://schemas.microsoft.com/office/drawing/2014/main" id="{00000000-0008-0000-0000-000064000000}"/>
            </a:ext>
          </a:extLst>
        </xdr:cNvPr>
        <xdr:cNvGrpSpPr/>
      </xdr:nvGrpSpPr>
      <xdr:grpSpPr>
        <a:xfrm>
          <a:off x="3731604" y="22677652"/>
          <a:ext cx="10375587" cy="1582954"/>
          <a:chOff x="3731604" y="22060369"/>
          <a:chExt cx="10379507" cy="1552223"/>
        </a:xfrm>
      </xdr:grpSpPr>
      <xdr:sp macro="" textlink="">
        <xdr:nvSpPr>
          <xdr:cNvPr id="83" name="Rectangle 82">
            <a:extLst>
              <a:ext uri="{FF2B5EF4-FFF2-40B4-BE49-F238E27FC236}">
                <a16:creationId xmlns:a16="http://schemas.microsoft.com/office/drawing/2014/main" id="{00000000-0008-0000-0000-000053000000}"/>
              </a:ext>
            </a:extLst>
          </xdr:cNvPr>
          <xdr:cNvSpPr/>
        </xdr:nvSpPr>
        <xdr:spPr>
          <a:xfrm>
            <a:off x="3731604" y="22060369"/>
            <a:ext cx="1959876" cy="1552223"/>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latin typeface="+mn-lt"/>
                <a:ea typeface="+mn-ea"/>
                <a:cs typeface="+mn-cs"/>
              </a:rPr>
              <a:t>Les montants s'affichant dans les cellules de la ligne "différence coût/participation"  devraient correspondre à 0. Si ce n'est pas le cas, merci de vérifier le plan de financement.</a:t>
            </a:r>
          </a:p>
        </xdr:txBody>
      </xdr:sp>
      <xdr:cxnSp macro="">
        <xdr:nvCxnSpPr>
          <xdr:cNvPr id="84" name="Connecteur droit avec flèche 83">
            <a:extLst>
              <a:ext uri="{FF2B5EF4-FFF2-40B4-BE49-F238E27FC236}">
                <a16:creationId xmlns:a16="http://schemas.microsoft.com/office/drawing/2014/main" id="{00000000-0008-0000-0000-000054000000}"/>
              </a:ext>
            </a:extLst>
          </xdr:cNvPr>
          <xdr:cNvCxnSpPr/>
        </xdr:nvCxnSpPr>
        <xdr:spPr>
          <a:xfrm>
            <a:off x="5675802" y="22311235"/>
            <a:ext cx="1583581" cy="1160246"/>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86" name="Connecteur droit avec flèche 85">
            <a:extLst>
              <a:ext uri="{FF2B5EF4-FFF2-40B4-BE49-F238E27FC236}">
                <a16:creationId xmlns:a16="http://schemas.microsoft.com/office/drawing/2014/main" id="{00000000-0008-0000-0000-000056000000}"/>
              </a:ext>
            </a:extLst>
          </xdr:cNvPr>
          <xdr:cNvCxnSpPr/>
        </xdr:nvCxnSpPr>
        <xdr:spPr>
          <a:xfrm>
            <a:off x="5628765" y="22295556"/>
            <a:ext cx="3700247" cy="1175925"/>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89" name="Connecteur droit avec flèche 88">
            <a:extLst>
              <a:ext uri="{FF2B5EF4-FFF2-40B4-BE49-F238E27FC236}">
                <a16:creationId xmlns:a16="http://schemas.microsoft.com/office/drawing/2014/main" id="{00000000-0008-0000-0000-000059000000}"/>
              </a:ext>
            </a:extLst>
          </xdr:cNvPr>
          <xdr:cNvCxnSpPr/>
        </xdr:nvCxnSpPr>
        <xdr:spPr>
          <a:xfrm>
            <a:off x="5628765" y="22295556"/>
            <a:ext cx="6302963" cy="1222963"/>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92" name="Connecteur droit avec flèche 91">
            <a:extLst>
              <a:ext uri="{FF2B5EF4-FFF2-40B4-BE49-F238E27FC236}">
                <a16:creationId xmlns:a16="http://schemas.microsoft.com/office/drawing/2014/main" id="{00000000-0008-0000-0000-00005C000000}"/>
              </a:ext>
            </a:extLst>
          </xdr:cNvPr>
          <xdr:cNvCxnSpPr/>
        </xdr:nvCxnSpPr>
        <xdr:spPr>
          <a:xfrm>
            <a:off x="5628765" y="22279877"/>
            <a:ext cx="8482346" cy="1191604"/>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9</xdr:col>
      <xdr:colOff>925061</xdr:colOff>
      <xdr:row>72</xdr:row>
      <xdr:rowOff>407654</xdr:rowOff>
    </xdr:from>
    <xdr:to>
      <xdr:col>10</xdr:col>
      <xdr:colOff>1426790</xdr:colOff>
      <xdr:row>78</xdr:row>
      <xdr:rowOff>172469</xdr:rowOff>
    </xdr:to>
    <xdr:grpSp>
      <xdr:nvGrpSpPr>
        <xdr:cNvPr id="101" name="Grouper 100">
          <a:extLst>
            <a:ext uri="{FF2B5EF4-FFF2-40B4-BE49-F238E27FC236}">
              <a16:creationId xmlns:a16="http://schemas.microsoft.com/office/drawing/2014/main" id="{00000000-0008-0000-0000-000065000000}"/>
            </a:ext>
          </a:extLst>
        </xdr:cNvPr>
        <xdr:cNvGrpSpPr/>
      </xdr:nvGrpSpPr>
      <xdr:grpSpPr>
        <a:xfrm>
          <a:off x="15784061" y="21388054"/>
          <a:ext cx="1632029" cy="2088915"/>
          <a:chOff x="15788765" y="20790370"/>
          <a:chExt cx="1630618" cy="2053951"/>
        </a:xfrm>
      </xdr:grpSpPr>
      <xdr:cxnSp macro="">
        <xdr:nvCxnSpPr>
          <xdr:cNvPr id="95" name="Connecteur droit avec flèche 94">
            <a:extLst>
              <a:ext uri="{FF2B5EF4-FFF2-40B4-BE49-F238E27FC236}">
                <a16:creationId xmlns:a16="http://schemas.microsoft.com/office/drawing/2014/main" id="{00000000-0008-0000-0000-00005F000000}"/>
              </a:ext>
            </a:extLst>
          </xdr:cNvPr>
          <xdr:cNvCxnSpPr/>
        </xdr:nvCxnSpPr>
        <xdr:spPr>
          <a:xfrm flipH="1">
            <a:off x="15788765" y="22091728"/>
            <a:ext cx="407655" cy="752593"/>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sp macro="" textlink="">
        <xdr:nvSpPr>
          <xdr:cNvPr id="96" name="Rectangle 95">
            <a:extLst>
              <a:ext uri="{FF2B5EF4-FFF2-40B4-BE49-F238E27FC236}">
                <a16:creationId xmlns:a16="http://schemas.microsoft.com/office/drawing/2014/main" id="{00000000-0008-0000-0000-000060000000}"/>
              </a:ext>
            </a:extLst>
          </xdr:cNvPr>
          <xdr:cNvSpPr/>
        </xdr:nvSpPr>
        <xdr:spPr>
          <a:xfrm>
            <a:off x="16118025" y="20790370"/>
            <a:ext cx="1301358" cy="1709013"/>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200" b="1" i="0">
                <a:solidFill>
                  <a:schemeClr val="tx1"/>
                </a:solidFill>
                <a:latin typeface="+mn-lt"/>
                <a:ea typeface="+mn-ea"/>
                <a:cs typeface="+mn-cs"/>
              </a:rPr>
              <a:t>Si le total des cofinancements est inférieur au montant min. exigé par la FGC indiqué plus haut. La cellule devient rouge.</a:t>
            </a:r>
          </a:p>
        </xdr:txBody>
      </xdr:sp>
    </xdr:grpSp>
    <xdr:clientData/>
  </xdr:twoCellAnchor>
  <xdr:twoCellAnchor>
    <xdr:from>
      <xdr:col>2</xdr:col>
      <xdr:colOff>329260</xdr:colOff>
      <xdr:row>45</xdr:row>
      <xdr:rowOff>78394</xdr:rowOff>
    </xdr:from>
    <xdr:to>
      <xdr:col>10</xdr:col>
      <xdr:colOff>1552222</xdr:colOff>
      <xdr:row>56</xdr:row>
      <xdr:rowOff>47038</xdr:rowOff>
    </xdr:to>
    <xdr:grpSp>
      <xdr:nvGrpSpPr>
        <xdr:cNvPr id="27" name="Grouper 26">
          <a:extLst>
            <a:ext uri="{FF2B5EF4-FFF2-40B4-BE49-F238E27FC236}">
              <a16:creationId xmlns:a16="http://schemas.microsoft.com/office/drawing/2014/main" id="{00000000-0008-0000-0000-00001B000000}"/>
            </a:ext>
          </a:extLst>
        </xdr:cNvPr>
        <xdr:cNvGrpSpPr/>
      </xdr:nvGrpSpPr>
      <xdr:grpSpPr>
        <a:xfrm>
          <a:off x="6742760" y="10835294"/>
          <a:ext cx="10798762" cy="2864244"/>
          <a:chOff x="6741976" y="10316789"/>
          <a:chExt cx="10802839" cy="2837903"/>
        </a:xfrm>
      </xdr:grpSpPr>
      <xdr:grpSp>
        <xdr:nvGrpSpPr>
          <xdr:cNvPr id="114" name="Grouper 113">
            <a:extLst>
              <a:ext uri="{FF2B5EF4-FFF2-40B4-BE49-F238E27FC236}">
                <a16:creationId xmlns:a16="http://schemas.microsoft.com/office/drawing/2014/main" id="{00000000-0008-0000-0000-000072000000}"/>
              </a:ext>
            </a:extLst>
          </xdr:cNvPr>
          <xdr:cNvGrpSpPr/>
        </xdr:nvGrpSpPr>
        <xdr:grpSpPr>
          <a:xfrm>
            <a:off x="11273210" y="10316789"/>
            <a:ext cx="6271605" cy="2837903"/>
            <a:chOff x="11226172" y="10442220"/>
            <a:chExt cx="6271605" cy="2837903"/>
          </a:xfrm>
        </xdr:grpSpPr>
        <xdr:sp macro="" textlink="">
          <xdr:nvSpPr>
            <xdr:cNvPr id="5" name="Rectangle 4">
              <a:extLst>
                <a:ext uri="{FF2B5EF4-FFF2-40B4-BE49-F238E27FC236}">
                  <a16:creationId xmlns:a16="http://schemas.microsoft.com/office/drawing/2014/main" id="{00000000-0008-0000-0000-000005000000}"/>
                </a:ext>
              </a:extLst>
            </xdr:cNvPr>
            <xdr:cNvSpPr/>
          </xdr:nvSpPr>
          <xdr:spPr>
            <a:xfrm>
              <a:off x="16102346" y="10442220"/>
              <a:ext cx="1395431" cy="2837903"/>
            </a:xfrm>
            <a:prstGeom prst="rect">
              <a:avLst/>
            </a:prstGeom>
            <a:solidFill>
              <a:srgbClr val="BEFFFF"/>
            </a:solidFill>
            <a:ln w="3175" cap="sq" cmpd="sng">
              <a:solidFill>
                <a:srgbClr val="00FFFF"/>
              </a:solidFill>
              <a:round/>
            </a:ln>
            <a:effectLst>
              <a:reflection endPos="0" dist="12700" dir="5400000" sy="-100000" algn="bl" rotWithShape="0"/>
            </a:effectLst>
            <a:scene3d>
              <a:camera prst="orthographicFront"/>
              <a:lightRig rig="threePt" dir="t"/>
            </a:scene3d>
            <a:sp3d>
              <a:bevelT w="69850" h="114300"/>
              <a:bevelB h="12700"/>
            </a:sp3d>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1200" b="1" i="0">
                  <a:solidFill>
                    <a:schemeClr val="tx1"/>
                  </a:solidFill>
                  <a:latin typeface="+mn-lt"/>
                  <a:ea typeface="+mn-ea"/>
                  <a:cs typeface="+mn-cs"/>
                </a:rPr>
                <a:t>Formule pour trouver le montant d'imprévus financé par la FGC max autorisé: </a:t>
              </a:r>
            </a:p>
            <a:p>
              <a:pPr marL="0" indent="0" algn="l"/>
              <a:r>
                <a:rPr lang="fr-FR" sz="1200" b="1" i="0">
                  <a:solidFill>
                    <a:schemeClr val="tx1"/>
                  </a:solidFill>
                  <a:latin typeface="+mn-lt"/>
                  <a:ea typeface="+mn-ea"/>
                  <a:cs typeface="+mn-cs"/>
                </a:rPr>
                <a:t>=0.05*(B/0.95)</a:t>
              </a:r>
            </a:p>
            <a:p>
              <a:pPr marL="0" indent="0" algn="l"/>
              <a:endParaRPr lang="fr-FR" sz="1200" b="1" i="0">
                <a:solidFill>
                  <a:schemeClr val="tx1"/>
                </a:solidFill>
                <a:latin typeface="+mn-lt"/>
                <a:ea typeface="+mn-ea"/>
                <a:cs typeface="+mn-cs"/>
              </a:endParaRPr>
            </a:p>
            <a:p>
              <a:pPr marL="0" indent="0" algn="l"/>
              <a:r>
                <a:rPr lang="fr-FR" sz="1200" b="1" i="0">
                  <a:solidFill>
                    <a:schemeClr val="tx1"/>
                  </a:solidFill>
                  <a:latin typeface="+mn-lt"/>
                  <a:ea typeface="+mn-ea"/>
                  <a:cs typeface="+mn-cs"/>
                </a:rPr>
                <a:t>Si la valeur des cellules des frais d'imprévus financés pas la FGC est supérieure à 5% de F, la cellule devient rouge.</a:t>
              </a:r>
            </a:p>
          </xdr:txBody>
        </xdr:sp>
        <xdr:cxnSp macro="">
          <xdr:nvCxnSpPr>
            <xdr:cNvPr id="48" name="Connecteur droit avec flèche 47">
              <a:extLst>
                <a:ext uri="{FF2B5EF4-FFF2-40B4-BE49-F238E27FC236}">
                  <a16:creationId xmlns:a16="http://schemas.microsoft.com/office/drawing/2014/main" id="{00000000-0008-0000-0000-000030000000}"/>
                </a:ext>
              </a:extLst>
            </xdr:cNvPr>
            <xdr:cNvCxnSpPr/>
          </xdr:nvCxnSpPr>
          <xdr:spPr>
            <a:xfrm flipH="1">
              <a:off x="11226172" y="11367283"/>
              <a:ext cx="4907531" cy="1395432"/>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xnSp macro="">
        <xdr:nvCxnSpPr>
          <xdr:cNvPr id="50" name="Connecteur droit avec flèche 49">
            <a:extLst>
              <a:ext uri="{FF2B5EF4-FFF2-40B4-BE49-F238E27FC236}">
                <a16:creationId xmlns:a16="http://schemas.microsoft.com/office/drawing/2014/main" id="{00000000-0008-0000-0000-000032000000}"/>
              </a:ext>
            </a:extLst>
          </xdr:cNvPr>
          <xdr:cNvCxnSpPr/>
        </xdr:nvCxnSpPr>
        <xdr:spPr>
          <a:xfrm flipH="1">
            <a:off x="6741976" y="11194815"/>
            <a:ext cx="9438765" cy="1364074"/>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xnSp macro="">
        <xdr:nvCxnSpPr>
          <xdr:cNvPr id="51" name="Connecteur droit avec flèche 50">
            <a:extLst>
              <a:ext uri="{FF2B5EF4-FFF2-40B4-BE49-F238E27FC236}">
                <a16:creationId xmlns:a16="http://schemas.microsoft.com/office/drawing/2014/main" id="{00000000-0008-0000-0000-000033000000}"/>
              </a:ext>
            </a:extLst>
          </xdr:cNvPr>
          <xdr:cNvCxnSpPr/>
        </xdr:nvCxnSpPr>
        <xdr:spPr>
          <a:xfrm flipH="1">
            <a:off x="8952716" y="11226173"/>
            <a:ext cx="7243704" cy="1379753"/>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8</xdr:col>
      <xdr:colOff>109753</xdr:colOff>
      <xdr:row>50</xdr:row>
      <xdr:rowOff>109753</xdr:rowOff>
    </xdr:from>
    <xdr:to>
      <xdr:col>10</xdr:col>
      <xdr:colOff>188149</xdr:colOff>
      <xdr:row>55</xdr:row>
      <xdr:rowOff>125432</xdr:rowOff>
    </xdr:to>
    <xdr:cxnSp macro="">
      <xdr:nvCxnSpPr>
        <xdr:cNvPr id="52" name="Connecteur droit avec flèche 51">
          <a:extLst>
            <a:ext uri="{FF2B5EF4-FFF2-40B4-BE49-F238E27FC236}">
              <a16:creationId xmlns:a16="http://schemas.microsoft.com/office/drawing/2014/main" id="{00000000-0008-0000-0000-000034000000}"/>
            </a:ext>
          </a:extLst>
        </xdr:cNvPr>
        <xdr:cNvCxnSpPr/>
      </xdr:nvCxnSpPr>
      <xdr:spPr>
        <a:xfrm flipH="1">
          <a:off x="13766173" y="11288889"/>
          <a:ext cx="2414569" cy="1317037"/>
        </a:xfrm>
        <a:prstGeom prst="straightConnector1">
          <a:avLst/>
        </a:prstGeom>
        <a:ln>
          <a:solidFill>
            <a:srgbClr val="00FFFF"/>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1"/>
  <sheetViews>
    <sheetView showGridLines="0" tabSelected="1" workbookViewId="0">
      <selection sqref="A1:J1"/>
    </sheetView>
  </sheetViews>
  <sheetFormatPr baseColWidth="10" defaultColWidth="10.83203125" defaultRowHeight="17" x14ac:dyDescent="0.2"/>
  <cols>
    <col min="1" max="1" width="68.33203125" style="4" customWidth="1"/>
    <col min="2" max="9" width="15.83203125" style="2" customWidth="1"/>
    <col min="10" max="10" width="14.83203125" style="3" customWidth="1"/>
    <col min="11" max="11" width="22" style="1" customWidth="1"/>
    <col min="12" max="16384" width="10.83203125" style="1"/>
  </cols>
  <sheetData>
    <row r="1" spans="1:36" s="5" customFormat="1" ht="20" x14ac:dyDescent="0.25">
      <c r="A1" s="172" t="s">
        <v>52</v>
      </c>
      <c r="B1" s="172"/>
      <c r="C1" s="172"/>
      <c r="D1" s="172"/>
      <c r="E1" s="172"/>
      <c r="F1" s="172"/>
      <c r="G1" s="172"/>
      <c r="H1" s="172"/>
      <c r="I1" s="172"/>
      <c r="J1" s="173"/>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row>
    <row r="2" spans="1:36" s="6" customFormat="1" ht="16" customHeight="1" x14ac:dyDescent="0.2">
      <c r="A2" s="14" t="s">
        <v>0</v>
      </c>
      <c r="B2" s="185" t="s">
        <v>73</v>
      </c>
      <c r="C2" s="186"/>
      <c r="D2" s="186"/>
      <c r="E2" s="186"/>
      <c r="F2" s="186"/>
      <c r="G2" s="186"/>
      <c r="H2" s="186"/>
      <c r="I2" s="186"/>
      <c r="J2" s="187"/>
    </row>
    <row r="3" spans="1:36" s="6" customFormat="1" ht="21" x14ac:dyDescent="0.2">
      <c r="A3" s="15" t="s">
        <v>16</v>
      </c>
      <c r="B3" s="188" t="s">
        <v>75</v>
      </c>
      <c r="C3" s="189"/>
      <c r="D3" s="189"/>
      <c r="E3" s="189"/>
      <c r="F3" s="189"/>
      <c r="G3" s="189"/>
      <c r="H3" s="189"/>
      <c r="I3" s="189"/>
      <c r="J3" s="190"/>
    </row>
    <row r="4" spans="1:36" s="6" customFormat="1" ht="21" x14ac:dyDescent="0.2">
      <c r="A4" s="15" t="s">
        <v>17</v>
      </c>
      <c r="B4" s="188" t="s">
        <v>74</v>
      </c>
      <c r="C4" s="189"/>
      <c r="D4" s="189"/>
      <c r="E4" s="192" t="s">
        <v>20</v>
      </c>
      <c r="F4" s="193"/>
      <c r="G4" s="193"/>
      <c r="H4" s="193"/>
      <c r="I4" s="193"/>
      <c r="J4" s="16">
        <v>0.12</v>
      </c>
    </row>
    <row r="5" spans="1:36" s="7" customFormat="1" ht="21" customHeight="1" x14ac:dyDescent="0.2">
      <c r="A5" s="17" t="s">
        <v>8</v>
      </c>
      <c r="B5" s="191" t="s">
        <v>76</v>
      </c>
      <c r="C5" s="191"/>
      <c r="D5" s="191"/>
      <c r="E5" s="182" t="s">
        <v>18</v>
      </c>
      <c r="F5" s="194"/>
      <c r="G5" s="18" t="s">
        <v>77</v>
      </c>
      <c r="H5" s="181" t="s">
        <v>38</v>
      </c>
      <c r="I5" s="182"/>
      <c r="J5" s="19">
        <v>38.270000000000003</v>
      </c>
    </row>
    <row r="6" spans="1:36" s="8" customFormat="1" ht="86" customHeight="1" x14ac:dyDescent="0.2">
      <c r="A6" s="178" t="s">
        <v>108</v>
      </c>
      <c r="B6" s="178"/>
      <c r="C6" s="178"/>
      <c r="D6" s="178"/>
      <c r="E6" s="178"/>
      <c r="F6" s="178"/>
      <c r="G6" s="178"/>
      <c r="H6" s="178"/>
      <c r="I6" s="178"/>
      <c r="J6" s="178"/>
    </row>
    <row r="7" spans="1:36" s="9" customFormat="1" ht="9" customHeight="1" x14ac:dyDescent="0.2">
      <c r="A7" s="174"/>
      <c r="B7" s="175"/>
      <c r="C7" s="175"/>
      <c r="D7" s="175"/>
      <c r="E7" s="175"/>
      <c r="F7" s="175"/>
      <c r="G7" s="175"/>
      <c r="H7" s="175"/>
      <c r="I7" s="175"/>
      <c r="J7" s="175"/>
    </row>
    <row r="8" spans="1:36" s="20" customFormat="1" ht="19" x14ac:dyDescent="0.25">
      <c r="A8" s="151" t="s">
        <v>39</v>
      </c>
      <c r="B8" s="183" t="s">
        <v>5</v>
      </c>
      <c r="C8" s="184"/>
      <c r="D8" s="179" t="s">
        <v>6</v>
      </c>
      <c r="E8" s="180" t="s">
        <v>3</v>
      </c>
      <c r="F8" s="179" t="s">
        <v>7</v>
      </c>
      <c r="G8" s="180" t="s">
        <v>4</v>
      </c>
      <c r="H8" s="179" t="s">
        <v>40</v>
      </c>
      <c r="I8" s="179"/>
      <c r="J8" s="176" t="s">
        <v>14</v>
      </c>
    </row>
    <row r="9" spans="1:36" s="20" customFormat="1" ht="34" customHeight="1" x14ac:dyDescent="0.25">
      <c r="A9" s="152"/>
      <c r="B9" s="21" t="s">
        <v>19</v>
      </c>
      <c r="C9" s="22" t="s">
        <v>2</v>
      </c>
      <c r="D9" s="23" t="s">
        <v>19</v>
      </c>
      <c r="E9" s="24" t="s">
        <v>2</v>
      </c>
      <c r="F9" s="23" t="s">
        <v>19</v>
      </c>
      <c r="G9" s="24" t="s">
        <v>2</v>
      </c>
      <c r="H9" s="25" t="s">
        <v>19</v>
      </c>
      <c r="I9" s="26" t="s">
        <v>1</v>
      </c>
      <c r="J9" s="177"/>
    </row>
    <row r="10" spans="1:36" s="30" customFormat="1" ht="20" x14ac:dyDescent="0.2">
      <c r="A10" s="27" t="s">
        <v>21</v>
      </c>
      <c r="B10" s="28"/>
      <c r="C10" s="28"/>
      <c r="D10" s="28"/>
      <c r="E10" s="28"/>
      <c r="F10" s="28"/>
      <c r="G10" s="28"/>
      <c r="H10" s="28"/>
      <c r="I10" s="28"/>
      <c r="J10" s="29"/>
    </row>
    <row r="11" spans="1:36" s="6" customFormat="1" ht="15" customHeight="1" x14ac:dyDescent="0.2">
      <c r="A11" s="31" t="s">
        <v>78</v>
      </c>
      <c r="B11" s="32">
        <v>625714</v>
      </c>
      <c r="C11" s="33">
        <f>$B11/$J$5</f>
        <v>16349.98693493598</v>
      </c>
      <c r="D11" s="32">
        <v>625714</v>
      </c>
      <c r="E11" s="33">
        <f>$D11/$J$5</f>
        <v>16349.98693493598</v>
      </c>
      <c r="F11" s="32">
        <v>625714</v>
      </c>
      <c r="G11" s="33">
        <f>$F11/$J$5</f>
        <v>16349.98693493598</v>
      </c>
      <c r="H11" s="34">
        <f>SUM($B11,$D11,F11)</f>
        <v>1877142</v>
      </c>
      <c r="I11" s="33">
        <f>SUM($C11,$E11,$G11)</f>
        <v>49049.960804807939</v>
      </c>
      <c r="J11" s="35">
        <f t="shared" ref="J11:J16" si="0">IFERROR($I11/$I$68,0)</f>
        <v>0.21638983967766079</v>
      </c>
    </row>
    <row r="12" spans="1:36" s="6" customFormat="1" ht="15" customHeight="1" x14ac:dyDescent="0.2">
      <c r="A12" s="36" t="s">
        <v>79</v>
      </c>
      <c r="B12" s="32">
        <v>450309</v>
      </c>
      <c r="C12" s="33">
        <f t="shared" ref="C12:C15" si="1">$B12/$J$5</f>
        <v>11766.631826495948</v>
      </c>
      <c r="D12" s="32">
        <v>450309</v>
      </c>
      <c r="E12" s="33">
        <f t="shared" ref="E12:E15" si="2">$D12/$J$5</f>
        <v>11766.631826495948</v>
      </c>
      <c r="F12" s="32">
        <v>450309</v>
      </c>
      <c r="G12" s="33">
        <f t="shared" ref="G12:G15" si="3">$F12/$J$5</f>
        <v>11766.631826495948</v>
      </c>
      <c r="H12" s="34">
        <f t="shared" ref="H12:H15" si="4">SUM($B12,$D12,F12)</f>
        <v>1350927</v>
      </c>
      <c r="I12" s="33">
        <f t="shared" ref="I12:I15" si="5">SUM($C12,$E12,$G12)</f>
        <v>35299.895479487845</v>
      </c>
      <c r="J12" s="35">
        <f t="shared" si="0"/>
        <v>0.15572976202451558</v>
      </c>
    </row>
    <row r="13" spans="1:36" s="6" customFormat="1" ht="15" customHeight="1" x14ac:dyDescent="0.2">
      <c r="A13" s="36" t="s">
        <v>80</v>
      </c>
      <c r="B13" s="32">
        <v>450309</v>
      </c>
      <c r="C13" s="33">
        <f t="shared" si="1"/>
        <v>11766.631826495948</v>
      </c>
      <c r="D13" s="32">
        <v>450309</v>
      </c>
      <c r="E13" s="33">
        <f t="shared" si="2"/>
        <v>11766.631826495948</v>
      </c>
      <c r="F13" s="32">
        <v>450309</v>
      </c>
      <c r="G13" s="33">
        <f t="shared" si="3"/>
        <v>11766.631826495948</v>
      </c>
      <c r="H13" s="34">
        <f t="shared" si="4"/>
        <v>1350927</v>
      </c>
      <c r="I13" s="33">
        <f t="shared" si="5"/>
        <v>35299.895479487845</v>
      </c>
      <c r="J13" s="35">
        <f t="shared" si="0"/>
        <v>0.15572976202451558</v>
      </c>
    </row>
    <row r="14" spans="1:36" s="6" customFormat="1" ht="15" customHeight="1" x14ac:dyDescent="0.2">
      <c r="A14" s="36" t="s">
        <v>81</v>
      </c>
      <c r="B14" s="32">
        <v>0</v>
      </c>
      <c r="C14" s="33">
        <f t="shared" si="1"/>
        <v>0</v>
      </c>
      <c r="D14" s="32">
        <v>33749</v>
      </c>
      <c r="E14" s="33">
        <f t="shared" si="2"/>
        <v>881.86569114188649</v>
      </c>
      <c r="F14" s="32">
        <v>33749</v>
      </c>
      <c r="G14" s="33">
        <f t="shared" si="3"/>
        <v>881.86569114188649</v>
      </c>
      <c r="H14" s="34">
        <f t="shared" si="4"/>
        <v>67498</v>
      </c>
      <c r="I14" s="33">
        <f t="shared" si="5"/>
        <v>1763.731382283773</v>
      </c>
      <c r="J14" s="35">
        <f t="shared" si="0"/>
        <v>7.7809144958467429E-3</v>
      </c>
    </row>
    <row r="15" spans="1:36" s="6" customFormat="1" ht="15" customHeight="1" x14ac:dyDescent="0.2">
      <c r="A15" s="36" t="s">
        <v>82</v>
      </c>
      <c r="B15" s="32">
        <v>170489</v>
      </c>
      <c r="C15" s="33">
        <f t="shared" si="1"/>
        <v>4454.8993990070549</v>
      </c>
      <c r="D15" s="32">
        <v>170489</v>
      </c>
      <c r="E15" s="33">
        <f t="shared" si="2"/>
        <v>4454.8993990070549</v>
      </c>
      <c r="F15" s="32">
        <v>170489</v>
      </c>
      <c r="G15" s="33">
        <f t="shared" si="3"/>
        <v>4454.8993990070549</v>
      </c>
      <c r="H15" s="34">
        <f t="shared" si="4"/>
        <v>511467</v>
      </c>
      <c r="I15" s="33">
        <f t="shared" si="5"/>
        <v>13364.698197021164</v>
      </c>
      <c r="J15" s="35">
        <f t="shared" si="0"/>
        <v>5.8959983917260456E-2</v>
      </c>
    </row>
    <row r="16" spans="1:36" s="6" customFormat="1" ht="15" customHeight="1" x14ac:dyDescent="0.2">
      <c r="A16" s="40" t="s">
        <v>9</v>
      </c>
      <c r="B16" s="133">
        <f t="shared" ref="B16:G16" si="6">SUM(B11:B15)</f>
        <v>1696821</v>
      </c>
      <c r="C16" s="136">
        <f t="shared" si="6"/>
        <v>44338.149986934928</v>
      </c>
      <c r="D16" s="133">
        <f t="shared" si="6"/>
        <v>1730570</v>
      </c>
      <c r="E16" s="136">
        <f t="shared" si="6"/>
        <v>45220.015678076816</v>
      </c>
      <c r="F16" s="133">
        <f t="shared" si="6"/>
        <v>1730570</v>
      </c>
      <c r="G16" s="136">
        <f t="shared" si="6"/>
        <v>45220.015678076816</v>
      </c>
      <c r="H16" s="143">
        <f t="shared" ref="H16" si="7">SUM($B16,$D16,F16)</f>
        <v>5157961</v>
      </c>
      <c r="I16" s="144">
        <f t="shared" ref="I16" si="8">SUM($C16,$E16,$G16)</f>
        <v>134778.18134308857</v>
      </c>
      <c r="J16" s="41">
        <f t="shared" si="0"/>
        <v>0.59459026213979915</v>
      </c>
    </row>
    <row r="17" spans="1:10" s="42" customFormat="1" ht="19" x14ac:dyDescent="0.2">
      <c r="A17" s="157" t="s">
        <v>53</v>
      </c>
      <c r="B17" s="158"/>
      <c r="C17" s="158"/>
      <c r="D17" s="158"/>
      <c r="E17" s="158"/>
      <c r="F17" s="158"/>
      <c r="G17" s="158"/>
      <c r="H17" s="158"/>
      <c r="I17" s="158"/>
      <c r="J17" s="159"/>
    </row>
    <row r="18" spans="1:10" s="121" customFormat="1" ht="37" customHeight="1" x14ac:dyDescent="0.2">
      <c r="A18" s="31" t="s">
        <v>83</v>
      </c>
      <c r="B18" s="119">
        <v>52744</v>
      </c>
      <c r="C18" s="120">
        <f>$B18/$J$5</f>
        <v>1378.2074732166186</v>
      </c>
      <c r="D18" s="119">
        <v>52744</v>
      </c>
      <c r="E18" s="120">
        <f>$D18/$J$5</f>
        <v>1378.2074732166186</v>
      </c>
      <c r="F18" s="119">
        <v>0</v>
      </c>
      <c r="G18" s="120">
        <f>$F18/$J$5</f>
        <v>0</v>
      </c>
      <c r="H18" s="34">
        <f>SUM($B18,$D18,$F18)</f>
        <v>105488</v>
      </c>
      <c r="I18" s="120">
        <f>SUM($C18,$E18,$G18)</f>
        <v>2756.4149464332372</v>
      </c>
      <c r="J18" s="35">
        <f t="shared" ref="J18:J28" si="9">IFERROR($I18/$I$68,0)</f>
        <v>1.2160258205248766E-2</v>
      </c>
    </row>
    <row r="19" spans="1:10" s="121" customFormat="1" ht="15" customHeight="1" x14ac:dyDescent="0.2">
      <c r="A19" s="36" t="s">
        <v>84</v>
      </c>
      <c r="B19" s="119">
        <v>0</v>
      </c>
      <c r="C19" s="120">
        <f t="shared" ref="C19:C27" si="10">$B19/$J$5</f>
        <v>0</v>
      </c>
      <c r="D19" s="119">
        <v>43982</v>
      </c>
      <c r="E19" s="120">
        <f t="shared" ref="E19:E27" si="11">$D19/$J$5</f>
        <v>1149.2552913509276</v>
      </c>
      <c r="F19" s="119">
        <v>43982</v>
      </c>
      <c r="G19" s="120">
        <f t="shared" ref="G19:G27" si="12">$F19/$J$5</f>
        <v>1149.2552913509276</v>
      </c>
      <c r="H19" s="34">
        <f t="shared" ref="H19:H27" si="13">SUM($B19,$D19,$F19)</f>
        <v>87964</v>
      </c>
      <c r="I19" s="120">
        <f t="shared" ref="I19:I28" si="14">SUM($C19,$E19,$G19)</f>
        <v>2298.5105827018551</v>
      </c>
      <c r="J19" s="39">
        <f t="shared" si="9"/>
        <v>1.0140157674489066E-2</v>
      </c>
    </row>
    <row r="20" spans="1:10" s="121" customFormat="1" ht="15" customHeight="1" x14ac:dyDescent="0.2">
      <c r="A20" s="36" t="s">
        <v>85</v>
      </c>
      <c r="B20" s="119">
        <v>25000</v>
      </c>
      <c r="C20" s="120">
        <f t="shared" si="10"/>
        <v>653.25320094068456</v>
      </c>
      <c r="D20" s="119">
        <v>25000</v>
      </c>
      <c r="E20" s="120">
        <f t="shared" si="11"/>
        <v>653.25320094068456</v>
      </c>
      <c r="F20" s="119">
        <v>25000</v>
      </c>
      <c r="G20" s="120">
        <f t="shared" si="12"/>
        <v>653.25320094068456</v>
      </c>
      <c r="H20" s="34">
        <f t="shared" si="13"/>
        <v>75000</v>
      </c>
      <c r="I20" s="120">
        <f t="shared" si="14"/>
        <v>1959.7596028220537</v>
      </c>
      <c r="J20" s="39">
        <f t="shared" si="9"/>
        <v>8.6457167203251323E-3</v>
      </c>
    </row>
    <row r="21" spans="1:10" s="121" customFormat="1" ht="15" customHeight="1" x14ac:dyDescent="0.2">
      <c r="A21" s="36" t="s">
        <v>86</v>
      </c>
      <c r="B21" s="119">
        <v>25000</v>
      </c>
      <c r="C21" s="120">
        <f t="shared" si="10"/>
        <v>653.25320094068456</v>
      </c>
      <c r="D21" s="119">
        <v>25000</v>
      </c>
      <c r="E21" s="120">
        <f t="shared" si="11"/>
        <v>653.25320094068456</v>
      </c>
      <c r="F21" s="119">
        <v>25000</v>
      </c>
      <c r="G21" s="120">
        <f t="shared" si="12"/>
        <v>653.25320094068456</v>
      </c>
      <c r="H21" s="34">
        <f t="shared" si="13"/>
        <v>75000</v>
      </c>
      <c r="I21" s="120">
        <f t="shared" si="14"/>
        <v>1959.7596028220537</v>
      </c>
      <c r="J21" s="39">
        <f t="shared" si="9"/>
        <v>8.6457167203251323E-3</v>
      </c>
    </row>
    <row r="22" spans="1:10" s="121" customFormat="1" ht="15" customHeight="1" x14ac:dyDescent="0.2">
      <c r="A22" s="36" t="s">
        <v>87</v>
      </c>
      <c r="B22" s="119">
        <v>20093</v>
      </c>
      <c r="C22" s="120">
        <f t="shared" si="10"/>
        <v>525.03266266004698</v>
      </c>
      <c r="D22" s="119">
        <v>15093</v>
      </c>
      <c r="E22" s="120">
        <f t="shared" si="11"/>
        <v>394.38202247191009</v>
      </c>
      <c r="F22" s="119">
        <v>15093</v>
      </c>
      <c r="G22" s="120">
        <f t="shared" si="12"/>
        <v>394.38202247191009</v>
      </c>
      <c r="H22" s="34">
        <f t="shared" si="13"/>
        <v>50279</v>
      </c>
      <c r="I22" s="120">
        <f t="shared" si="14"/>
        <v>1313.7967076038672</v>
      </c>
      <c r="J22" s="39">
        <f t="shared" si="9"/>
        <v>5.7959732130830307E-3</v>
      </c>
    </row>
    <row r="23" spans="1:10" s="121" customFormat="1" ht="15" customHeight="1" x14ac:dyDescent="0.2">
      <c r="A23" s="36" t="s">
        <v>88</v>
      </c>
      <c r="B23" s="119">
        <v>0</v>
      </c>
      <c r="C23" s="120">
        <f t="shared" si="10"/>
        <v>0</v>
      </c>
      <c r="D23" s="119">
        <v>17894</v>
      </c>
      <c r="E23" s="120">
        <f t="shared" si="11"/>
        <v>467.57251110530439</v>
      </c>
      <c r="F23" s="119">
        <v>17894</v>
      </c>
      <c r="G23" s="120">
        <f t="shared" si="12"/>
        <v>467.57251110530439</v>
      </c>
      <c r="H23" s="34">
        <f t="shared" si="13"/>
        <v>35788</v>
      </c>
      <c r="I23" s="120">
        <f t="shared" si="14"/>
        <v>935.14502221060877</v>
      </c>
      <c r="J23" s="39">
        <f t="shared" si="9"/>
        <v>4.1255054664932778E-3</v>
      </c>
    </row>
    <row r="24" spans="1:10" s="121" customFormat="1" ht="15" customHeight="1" x14ac:dyDescent="0.2">
      <c r="A24" s="36" t="s">
        <v>89</v>
      </c>
      <c r="B24" s="119">
        <v>7830</v>
      </c>
      <c r="C24" s="120">
        <f t="shared" si="10"/>
        <v>204.5989025346224</v>
      </c>
      <c r="D24" s="119">
        <v>0</v>
      </c>
      <c r="E24" s="120">
        <f t="shared" si="11"/>
        <v>0</v>
      </c>
      <c r="F24" s="119">
        <v>0</v>
      </c>
      <c r="G24" s="120">
        <f t="shared" si="12"/>
        <v>0</v>
      </c>
      <c r="H24" s="34">
        <f t="shared" si="13"/>
        <v>7830</v>
      </c>
      <c r="I24" s="120">
        <f t="shared" si="14"/>
        <v>204.5989025346224</v>
      </c>
      <c r="J24" s="39">
        <f t="shared" si="9"/>
        <v>9.026128256019437E-4</v>
      </c>
    </row>
    <row r="25" spans="1:10" s="121" customFormat="1" ht="32" customHeight="1" x14ac:dyDescent="0.2">
      <c r="A25" s="36" t="s">
        <v>90</v>
      </c>
      <c r="B25" s="119">
        <v>79065</v>
      </c>
      <c r="C25" s="120">
        <f t="shared" si="10"/>
        <v>2065.978573295009</v>
      </c>
      <c r="D25" s="119">
        <v>79065</v>
      </c>
      <c r="E25" s="120">
        <f t="shared" si="11"/>
        <v>2065.978573295009</v>
      </c>
      <c r="F25" s="119">
        <v>79065</v>
      </c>
      <c r="G25" s="120">
        <f t="shared" si="12"/>
        <v>2065.978573295009</v>
      </c>
      <c r="H25" s="34">
        <f t="shared" si="13"/>
        <v>237195</v>
      </c>
      <c r="I25" s="120">
        <f t="shared" si="14"/>
        <v>6197.9357198850266</v>
      </c>
      <c r="J25" s="39">
        <f t="shared" si="9"/>
        <v>2.7342943699700261E-2</v>
      </c>
    </row>
    <row r="26" spans="1:10" s="121" customFormat="1" ht="15" customHeight="1" x14ac:dyDescent="0.2">
      <c r="A26" s="36" t="s">
        <v>91</v>
      </c>
      <c r="B26" s="119">
        <v>0</v>
      </c>
      <c r="C26" s="120">
        <f t="shared" si="10"/>
        <v>0</v>
      </c>
      <c r="D26" s="119">
        <v>64783</v>
      </c>
      <c r="E26" s="120">
        <f t="shared" si="11"/>
        <v>1692.7880846616147</v>
      </c>
      <c r="F26" s="119">
        <v>0</v>
      </c>
      <c r="G26" s="120">
        <f t="shared" si="12"/>
        <v>0</v>
      </c>
      <c r="H26" s="34">
        <f t="shared" si="13"/>
        <v>64783</v>
      </c>
      <c r="I26" s="120">
        <f t="shared" si="14"/>
        <v>1692.7880846616147</v>
      </c>
      <c r="J26" s="39">
        <f t="shared" si="9"/>
        <v>7.4679395505709732E-3</v>
      </c>
    </row>
    <row r="27" spans="1:10" s="121" customFormat="1" ht="15" customHeight="1" x14ac:dyDescent="0.2">
      <c r="A27" s="36" t="s">
        <v>92</v>
      </c>
      <c r="B27" s="119">
        <v>0</v>
      </c>
      <c r="C27" s="120">
        <f t="shared" si="10"/>
        <v>0</v>
      </c>
      <c r="D27" s="119">
        <v>89376</v>
      </c>
      <c r="E27" s="120">
        <f t="shared" si="11"/>
        <v>2335.406323490985</v>
      </c>
      <c r="F27" s="119">
        <v>40932</v>
      </c>
      <c r="G27" s="120">
        <f t="shared" si="12"/>
        <v>1069.5584008361641</v>
      </c>
      <c r="H27" s="34">
        <f t="shared" si="13"/>
        <v>130308</v>
      </c>
      <c r="I27" s="120">
        <f t="shared" si="14"/>
        <v>3404.9647243271493</v>
      </c>
      <c r="J27" s="39">
        <f t="shared" si="9"/>
        <v>1.5021414058561699E-2</v>
      </c>
    </row>
    <row r="28" spans="1:10" s="121" customFormat="1" ht="15" customHeight="1" x14ac:dyDescent="0.2">
      <c r="A28" s="40" t="s">
        <v>10</v>
      </c>
      <c r="B28" s="133">
        <f t="shared" ref="B28:G28" si="15">SUM(B18:B27)</f>
        <v>209732</v>
      </c>
      <c r="C28" s="136">
        <f t="shared" si="15"/>
        <v>5480.3240135876658</v>
      </c>
      <c r="D28" s="133">
        <f t="shared" si="15"/>
        <v>412937</v>
      </c>
      <c r="E28" s="136">
        <f t="shared" si="15"/>
        <v>10790.096681473738</v>
      </c>
      <c r="F28" s="133">
        <f t="shared" si="15"/>
        <v>246966</v>
      </c>
      <c r="G28" s="136">
        <f t="shared" si="15"/>
        <v>6453.2532009406841</v>
      </c>
      <c r="H28" s="143">
        <f t="shared" ref="H28" si="16">SUM($B28,$D28,$F28)</f>
        <v>869635</v>
      </c>
      <c r="I28" s="145">
        <f t="shared" si="14"/>
        <v>22723.673896002088</v>
      </c>
      <c r="J28" s="41">
        <f t="shared" si="9"/>
        <v>0.10024823813439927</v>
      </c>
    </row>
    <row r="29" spans="1:10" s="42" customFormat="1" ht="19" x14ac:dyDescent="0.2">
      <c r="A29" s="157" t="s">
        <v>54</v>
      </c>
      <c r="B29" s="158"/>
      <c r="C29" s="158"/>
      <c r="D29" s="158"/>
      <c r="E29" s="158"/>
      <c r="F29" s="158"/>
      <c r="G29" s="158"/>
      <c r="H29" s="158"/>
      <c r="I29" s="158"/>
      <c r="J29" s="159"/>
    </row>
    <row r="30" spans="1:10" s="121" customFormat="1" ht="15" customHeight="1" x14ac:dyDescent="0.2">
      <c r="A30" s="31" t="s">
        <v>93</v>
      </c>
      <c r="B30" s="119">
        <v>0</v>
      </c>
      <c r="C30" s="120">
        <f>$B30/$J$5</f>
        <v>0</v>
      </c>
      <c r="D30" s="119">
        <v>0</v>
      </c>
      <c r="E30" s="120">
        <f>$D30/$J$5</f>
        <v>0</v>
      </c>
      <c r="F30" s="119">
        <v>50000</v>
      </c>
      <c r="G30" s="120">
        <f>$F30/$J$5</f>
        <v>1306.5064018813691</v>
      </c>
      <c r="H30" s="34">
        <f>SUM($B30,$D30,$F30)</f>
        <v>50000</v>
      </c>
      <c r="I30" s="120">
        <f>SUM($C30,$E30,$G30)</f>
        <v>1306.5064018813691</v>
      </c>
      <c r="J30" s="35">
        <f>IFERROR($I30/$I$68,0)</f>
        <v>5.763811146883421E-3</v>
      </c>
    </row>
    <row r="31" spans="1:10" s="121" customFormat="1" ht="15" customHeight="1" x14ac:dyDescent="0.2">
      <c r="A31" s="36" t="s">
        <v>94</v>
      </c>
      <c r="B31" s="119">
        <v>20797</v>
      </c>
      <c r="C31" s="120">
        <f t="shared" ref="C31:C32" si="17">$B31/$J$5</f>
        <v>543.42827279853668</v>
      </c>
      <c r="D31" s="119">
        <v>0</v>
      </c>
      <c r="E31" s="120">
        <f t="shared" ref="E31:E32" si="18">$D31/$J$5</f>
        <v>0</v>
      </c>
      <c r="F31" s="119">
        <v>0</v>
      </c>
      <c r="G31" s="120">
        <f t="shared" ref="G31:G32" si="19">$F31/$J$5</f>
        <v>0</v>
      </c>
      <c r="H31" s="34">
        <f t="shared" ref="H31:H33" si="20">SUM($B31,$D31,$F31)</f>
        <v>20797</v>
      </c>
      <c r="I31" s="120">
        <f t="shared" ref="I31:I33" si="21">SUM($C31,$E31,$G31)</f>
        <v>543.42827279853668</v>
      </c>
      <c r="J31" s="39">
        <f>IFERROR($I31/$I$68,0)</f>
        <v>2.3973996084346904E-3</v>
      </c>
    </row>
    <row r="32" spans="1:10" s="121" customFormat="1" ht="15" customHeight="1" x14ac:dyDescent="0.2">
      <c r="A32" s="36" t="s">
        <v>95</v>
      </c>
      <c r="B32" s="119">
        <v>76000</v>
      </c>
      <c r="C32" s="120">
        <f t="shared" si="17"/>
        <v>1985.8897308596811</v>
      </c>
      <c r="D32" s="119">
        <v>0</v>
      </c>
      <c r="E32" s="120">
        <f t="shared" si="18"/>
        <v>0</v>
      </c>
      <c r="F32" s="119">
        <v>0</v>
      </c>
      <c r="G32" s="120">
        <f t="shared" si="19"/>
        <v>0</v>
      </c>
      <c r="H32" s="34">
        <f t="shared" si="20"/>
        <v>76000</v>
      </c>
      <c r="I32" s="120">
        <f t="shared" si="21"/>
        <v>1985.8897308596811</v>
      </c>
      <c r="J32" s="39">
        <f>IFERROR($I32/$I$68,0)</f>
        <v>8.7609929432627999E-3</v>
      </c>
    </row>
    <row r="33" spans="1:10" s="121" customFormat="1" ht="15" customHeight="1" x14ac:dyDescent="0.2">
      <c r="A33" s="40" t="s">
        <v>11</v>
      </c>
      <c r="B33" s="133">
        <f t="shared" ref="B33:G33" si="22">SUM(B30:B32)</f>
        <v>96797</v>
      </c>
      <c r="C33" s="136">
        <f t="shared" si="22"/>
        <v>2529.318003658218</v>
      </c>
      <c r="D33" s="133">
        <f t="shared" si="22"/>
        <v>0</v>
      </c>
      <c r="E33" s="136">
        <f t="shared" si="22"/>
        <v>0</v>
      </c>
      <c r="F33" s="133">
        <f t="shared" si="22"/>
        <v>50000</v>
      </c>
      <c r="G33" s="136">
        <f t="shared" si="22"/>
        <v>1306.5064018813691</v>
      </c>
      <c r="H33" s="143">
        <f t="shared" si="20"/>
        <v>146797</v>
      </c>
      <c r="I33" s="145">
        <f t="shared" si="21"/>
        <v>3835.8244055395871</v>
      </c>
      <c r="J33" s="41">
        <f>IFERROR($I33/$I$68,0)</f>
        <v>1.6922203698580912E-2</v>
      </c>
    </row>
    <row r="34" spans="1:10" s="42" customFormat="1" ht="19" x14ac:dyDescent="0.2">
      <c r="A34" s="160" t="s">
        <v>55</v>
      </c>
      <c r="B34" s="158"/>
      <c r="C34" s="158"/>
      <c r="D34" s="158"/>
      <c r="E34" s="158"/>
      <c r="F34" s="158"/>
      <c r="G34" s="158"/>
      <c r="H34" s="158"/>
      <c r="I34" s="158"/>
      <c r="J34" s="159"/>
    </row>
    <row r="35" spans="1:10" s="121" customFormat="1" ht="15" customHeight="1" x14ac:dyDescent="0.2">
      <c r="A35" s="43" t="s">
        <v>96</v>
      </c>
      <c r="B35" s="119">
        <v>0</v>
      </c>
      <c r="C35" s="120">
        <f>$B35/$J$5</f>
        <v>0</v>
      </c>
      <c r="D35" s="123">
        <v>0</v>
      </c>
      <c r="E35" s="124">
        <f>$D35/$J$5</f>
        <v>0</v>
      </c>
      <c r="F35" s="119">
        <v>38000</v>
      </c>
      <c r="G35" s="120">
        <f>$F35/$J$5</f>
        <v>992.94486542984055</v>
      </c>
      <c r="H35" s="44">
        <f>SUM($B35,$D35,$F35)</f>
        <v>38000</v>
      </c>
      <c r="I35" s="120">
        <f>SUM($C35,$E35,$G35)</f>
        <v>992.94486542984055</v>
      </c>
      <c r="J35" s="35">
        <f>IFERROR($I35/$I$68,0)</f>
        <v>4.3804964716313999E-3</v>
      </c>
    </row>
    <row r="36" spans="1:10" s="121" customFormat="1" ht="15" customHeight="1" x14ac:dyDescent="0.2">
      <c r="A36" s="45" t="s">
        <v>12</v>
      </c>
      <c r="B36" s="133">
        <f t="shared" ref="B36:G36" si="23">SUM(B35)</f>
        <v>0</v>
      </c>
      <c r="C36" s="136">
        <f t="shared" si="23"/>
        <v>0</v>
      </c>
      <c r="D36" s="133">
        <f t="shared" si="23"/>
        <v>0</v>
      </c>
      <c r="E36" s="139">
        <f t="shared" si="23"/>
        <v>0</v>
      </c>
      <c r="F36" s="133">
        <f t="shared" si="23"/>
        <v>38000</v>
      </c>
      <c r="G36" s="136">
        <f t="shared" si="23"/>
        <v>992.94486542984055</v>
      </c>
      <c r="H36" s="146">
        <f t="shared" ref="H36" si="24">SUM($B36,$D36,$F36)</f>
        <v>38000</v>
      </c>
      <c r="I36" s="145">
        <f t="shared" ref="I36" si="25">SUM($C36,$E36,$G36)</f>
        <v>992.94486542984055</v>
      </c>
      <c r="J36" s="41">
        <f>IFERROR($I36/$I$68,0)</f>
        <v>4.3804964716313999E-3</v>
      </c>
    </row>
    <row r="37" spans="1:10" s="42" customFormat="1" ht="15" customHeight="1" x14ac:dyDescent="0.2">
      <c r="A37" s="160" t="s">
        <v>56</v>
      </c>
      <c r="B37" s="158"/>
      <c r="C37" s="158"/>
      <c r="D37" s="158"/>
      <c r="E37" s="158"/>
      <c r="F37" s="158"/>
      <c r="G37" s="158"/>
      <c r="H37" s="158"/>
      <c r="I37" s="158"/>
      <c r="J37" s="159"/>
    </row>
    <row r="38" spans="1:10" s="121" customFormat="1" ht="15" customHeight="1" x14ac:dyDescent="0.2">
      <c r="A38" s="46" t="s">
        <v>97</v>
      </c>
      <c r="B38" s="119">
        <v>34200</v>
      </c>
      <c r="C38" s="120">
        <f>$B38/$J$5</f>
        <v>893.65037888685652</v>
      </c>
      <c r="D38" s="119">
        <v>34200</v>
      </c>
      <c r="E38" s="120">
        <f>$D38/$J$5</f>
        <v>893.65037888685652</v>
      </c>
      <c r="F38" s="119">
        <v>34200</v>
      </c>
      <c r="G38" s="120">
        <f>$F38/$J$5</f>
        <v>893.65037888685652</v>
      </c>
      <c r="H38" s="34">
        <f>SUM($B38,$D38,$F38)</f>
        <v>102600</v>
      </c>
      <c r="I38" s="120">
        <f>SUM($C38,$E38,$G38)</f>
        <v>2680.9511366605693</v>
      </c>
      <c r="J38" s="35">
        <f t="shared" ref="J38:J43" si="26">IFERROR($I38/$I$68,0)</f>
        <v>1.1827340473404779E-2</v>
      </c>
    </row>
    <row r="39" spans="1:10" s="121" customFormat="1" ht="15" customHeight="1" x14ac:dyDescent="0.2">
      <c r="A39" s="36" t="s">
        <v>98</v>
      </c>
      <c r="B39" s="119">
        <v>38000</v>
      </c>
      <c r="C39" s="120">
        <f t="shared" ref="C39:C42" si="27">$B39/$J$5</f>
        <v>992.94486542984055</v>
      </c>
      <c r="D39" s="119">
        <v>38000</v>
      </c>
      <c r="E39" s="120">
        <f t="shared" ref="E39:E42" si="28">$D39/$J$5</f>
        <v>992.94486542984055</v>
      </c>
      <c r="F39" s="119">
        <v>38000</v>
      </c>
      <c r="G39" s="120">
        <f t="shared" ref="G39:G42" si="29">$F39/$J$5</f>
        <v>992.94486542984055</v>
      </c>
      <c r="H39" s="34">
        <f t="shared" ref="H39:H42" si="30">SUM($B39,$D39,$F39)</f>
        <v>114000</v>
      </c>
      <c r="I39" s="120">
        <f t="shared" ref="I39:I43" si="31">SUM($C39,$E39,$G39)</f>
        <v>2978.8345962895219</v>
      </c>
      <c r="J39" s="39">
        <f t="shared" si="26"/>
        <v>1.3141489414894202E-2</v>
      </c>
    </row>
    <row r="40" spans="1:10" s="121" customFormat="1" ht="15" customHeight="1" x14ac:dyDescent="0.2">
      <c r="A40" s="36" t="s">
        <v>99</v>
      </c>
      <c r="B40" s="119">
        <v>55000</v>
      </c>
      <c r="C40" s="120">
        <f t="shared" si="27"/>
        <v>1437.1570420695061</v>
      </c>
      <c r="D40" s="119">
        <v>55000</v>
      </c>
      <c r="E40" s="120">
        <f t="shared" si="28"/>
        <v>1437.1570420695061</v>
      </c>
      <c r="F40" s="119">
        <v>55000</v>
      </c>
      <c r="G40" s="120">
        <f t="shared" si="29"/>
        <v>1437.1570420695061</v>
      </c>
      <c r="H40" s="34">
        <f t="shared" si="30"/>
        <v>165000</v>
      </c>
      <c r="I40" s="120">
        <f t="shared" si="31"/>
        <v>4311.4711262085184</v>
      </c>
      <c r="J40" s="39">
        <f t="shared" si="26"/>
        <v>1.902057678471529E-2</v>
      </c>
    </row>
    <row r="41" spans="1:10" s="121" customFormat="1" ht="15" customHeight="1" x14ac:dyDescent="0.2">
      <c r="A41" s="36" t="s">
        <v>100</v>
      </c>
      <c r="B41" s="119">
        <v>11400</v>
      </c>
      <c r="C41" s="120">
        <f t="shared" si="27"/>
        <v>297.88345962895215</v>
      </c>
      <c r="D41" s="119">
        <v>11400</v>
      </c>
      <c r="E41" s="120">
        <f t="shared" si="28"/>
        <v>297.88345962895215</v>
      </c>
      <c r="F41" s="119">
        <v>11400</v>
      </c>
      <c r="G41" s="120">
        <f t="shared" si="29"/>
        <v>297.88345962895215</v>
      </c>
      <c r="H41" s="34">
        <f t="shared" si="30"/>
        <v>34200</v>
      </c>
      <c r="I41" s="120">
        <f t="shared" si="31"/>
        <v>893.65037888685652</v>
      </c>
      <c r="J41" s="39">
        <f t="shared" si="26"/>
        <v>3.9424468244682606E-3</v>
      </c>
    </row>
    <row r="42" spans="1:10" s="121" customFormat="1" ht="15" customHeight="1" x14ac:dyDescent="0.2">
      <c r="A42" s="36" t="s">
        <v>101</v>
      </c>
      <c r="B42" s="119">
        <v>22800</v>
      </c>
      <c r="C42" s="120">
        <f t="shared" si="27"/>
        <v>595.76691925790431</v>
      </c>
      <c r="D42" s="119">
        <v>22800</v>
      </c>
      <c r="E42" s="120">
        <f t="shared" si="28"/>
        <v>595.76691925790431</v>
      </c>
      <c r="F42" s="119">
        <v>22800</v>
      </c>
      <c r="G42" s="120">
        <f t="shared" si="29"/>
        <v>595.76691925790431</v>
      </c>
      <c r="H42" s="34">
        <f t="shared" si="30"/>
        <v>68400</v>
      </c>
      <c r="I42" s="120">
        <f t="shared" si="31"/>
        <v>1787.300757773713</v>
      </c>
      <c r="J42" s="39">
        <f t="shared" si="26"/>
        <v>7.8848936489365213E-3</v>
      </c>
    </row>
    <row r="43" spans="1:10" s="121" customFormat="1" ht="15" customHeight="1" x14ac:dyDescent="0.2">
      <c r="A43" s="40" t="s">
        <v>13</v>
      </c>
      <c r="B43" s="133">
        <f t="shared" ref="B43:G43" si="32">SUM(B38:B42)</f>
        <v>161400</v>
      </c>
      <c r="C43" s="136">
        <f t="shared" si="32"/>
        <v>4217.4026652730599</v>
      </c>
      <c r="D43" s="133">
        <f t="shared" si="32"/>
        <v>161400</v>
      </c>
      <c r="E43" s="136">
        <f t="shared" si="32"/>
        <v>4217.4026652730599</v>
      </c>
      <c r="F43" s="133">
        <f t="shared" si="32"/>
        <v>161400</v>
      </c>
      <c r="G43" s="136">
        <f t="shared" si="32"/>
        <v>4217.4026652730599</v>
      </c>
      <c r="H43" s="143">
        <f t="shared" ref="H43" si="33">SUM($B43,$D43,$F43)</f>
        <v>484200</v>
      </c>
      <c r="I43" s="145">
        <f t="shared" si="31"/>
        <v>12652.207995819179</v>
      </c>
      <c r="J43" s="41">
        <f t="shared" si="26"/>
        <v>5.581674714641905E-2</v>
      </c>
    </row>
    <row r="44" spans="1:10" s="42" customFormat="1" ht="19" x14ac:dyDescent="0.2">
      <c r="A44" s="167" t="s">
        <v>57</v>
      </c>
      <c r="B44" s="158"/>
      <c r="C44" s="158"/>
      <c r="D44" s="158"/>
      <c r="E44" s="158"/>
      <c r="F44" s="158"/>
      <c r="G44" s="158"/>
      <c r="H44" s="158"/>
      <c r="I44" s="158"/>
      <c r="J44" s="169"/>
    </row>
    <row r="45" spans="1:10" s="125" customFormat="1" ht="15" customHeight="1" x14ac:dyDescent="0.2">
      <c r="A45" s="31" t="s">
        <v>102</v>
      </c>
      <c r="B45" s="119">
        <v>0</v>
      </c>
      <c r="C45" s="120">
        <f>B45/J5</f>
        <v>0</v>
      </c>
      <c r="D45" s="119">
        <v>0</v>
      </c>
      <c r="E45" s="120">
        <f>D45/J5</f>
        <v>0</v>
      </c>
      <c r="F45" s="119">
        <v>114000</v>
      </c>
      <c r="G45" s="120">
        <f>F45/J5</f>
        <v>2978.8345962895214</v>
      </c>
      <c r="H45" s="34">
        <f>SUM($B45,$D45,$F45)</f>
        <v>114000</v>
      </c>
      <c r="I45" s="120">
        <f>SUM($C45,$E45,$G45)</f>
        <v>2978.8345962895214</v>
      </c>
      <c r="J45" s="35">
        <f t="shared" ref="J45:J50" si="34">IFERROR($I45/$I$68,0)</f>
        <v>1.31414894148942E-2</v>
      </c>
    </row>
    <row r="46" spans="1:10" s="125" customFormat="1" ht="15" customHeight="1" x14ac:dyDescent="0.2">
      <c r="A46" s="36" t="s">
        <v>103</v>
      </c>
      <c r="B46" s="119">
        <v>50000</v>
      </c>
      <c r="C46" s="122">
        <f>B46/J5</f>
        <v>1306.5064018813691</v>
      </c>
      <c r="D46" s="119">
        <v>50000</v>
      </c>
      <c r="E46" s="122">
        <f>D46/J5</f>
        <v>1306.5064018813691</v>
      </c>
      <c r="F46" s="119">
        <v>50140</v>
      </c>
      <c r="G46" s="122">
        <f>F46/J5</f>
        <v>1310.1646198066369</v>
      </c>
      <c r="H46" s="34">
        <f t="shared" ref="H46:H49" si="35">SUM($B46,$D46,$F46)</f>
        <v>150140</v>
      </c>
      <c r="I46" s="120">
        <f t="shared" ref="I46:I50" si="36">SUM($C46,$E46,$G46)</f>
        <v>3923.1774235693752</v>
      </c>
      <c r="J46" s="39">
        <f t="shared" si="34"/>
        <v>1.7307572111861538E-2</v>
      </c>
    </row>
    <row r="47" spans="1:10" s="125" customFormat="1" ht="15" customHeight="1" x14ac:dyDescent="0.2">
      <c r="A47" s="36" t="s">
        <v>104</v>
      </c>
      <c r="B47" s="119">
        <f>C47*J5</f>
        <v>36356.5</v>
      </c>
      <c r="C47" s="122">
        <v>950</v>
      </c>
      <c r="D47" s="119">
        <f t="shared" ref="D47:D49" si="37">$E47*$J$5</f>
        <v>37887.300000000003</v>
      </c>
      <c r="E47" s="122">
        <v>990</v>
      </c>
      <c r="F47" s="119">
        <f t="shared" ref="F47:F49" si="38">$G47*$J$5</f>
        <v>37887.300000000003</v>
      </c>
      <c r="G47" s="122">
        <v>990</v>
      </c>
      <c r="H47" s="34">
        <f t="shared" si="35"/>
        <v>112131.1</v>
      </c>
      <c r="I47" s="120">
        <f t="shared" si="36"/>
        <v>2930</v>
      </c>
      <c r="J47" s="39">
        <f t="shared" si="34"/>
        <v>1.2926049681845993E-2</v>
      </c>
    </row>
    <row r="48" spans="1:10" s="125" customFormat="1" ht="15" customHeight="1" x14ac:dyDescent="0.2">
      <c r="A48" s="36" t="s">
        <v>105</v>
      </c>
      <c r="B48" s="119">
        <f t="shared" ref="B48:B49" si="39">$C48*$J$5</f>
        <v>1913.5000000000002</v>
      </c>
      <c r="C48" s="122">
        <v>50</v>
      </c>
      <c r="D48" s="119">
        <f t="shared" si="37"/>
        <v>1913.5000000000002</v>
      </c>
      <c r="E48" s="122">
        <v>50</v>
      </c>
      <c r="F48" s="119">
        <f t="shared" si="38"/>
        <v>1913.5000000000002</v>
      </c>
      <c r="G48" s="122">
        <v>50</v>
      </c>
      <c r="H48" s="34">
        <f t="shared" si="35"/>
        <v>5740.5000000000009</v>
      </c>
      <c r="I48" s="120">
        <f t="shared" si="36"/>
        <v>150</v>
      </c>
      <c r="J48" s="39">
        <f t="shared" si="34"/>
        <v>6.6174315777368562E-4</v>
      </c>
    </row>
    <row r="49" spans="1:11" s="125" customFormat="1" ht="15" customHeight="1" x14ac:dyDescent="0.2">
      <c r="A49" s="36" t="s">
        <v>106</v>
      </c>
      <c r="B49" s="119">
        <f t="shared" si="39"/>
        <v>6888.6</v>
      </c>
      <c r="C49" s="122">
        <v>180</v>
      </c>
      <c r="D49" s="119">
        <f t="shared" si="37"/>
        <v>6888.6</v>
      </c>
      <c r="E49" s="122">
        <v>180</v>
      </c>
      <c r="F49" s="119">
        <f t="shared" si="38"/>
        <v>6888.6</v>
      </c>
      <c r="G49" s="122">
        <v>180</v>
      </c>
      <c r="H49" s="34">
        <f t="shared" si="35"/>
        <v>20665.800000000003</v>
      </c>
      <c r="I49" s="120">
        <f t="shared" si="36"/>
        <v>540</v>
      </c>
      <c r="J49" s="39">
        <f t="shared" si="34"/>
        <v>2.3822753679852682E-3</v>
      </c>
    </row>
    <row r="50" spans="1:11" s="125" customFormat="1" ht="15" customHeight="1" x14ac:dyDescent="0.2">
      <c r="A50" s="40" t="s">
        <v>41</v>
      </c>
      <c r="B50" s="133">
        <f t="shared" ref="B50:G50" si="40">SUM(B45:B49)</f>
        <v>95158.6</v>
      </c>
      <c r="C50" s="136">
        <f t="shared" si="40"/>
        <v>2486.5064018813691</v>
      </c>
      <c r="D50" s="133">
        <f t="shared" si="40"/>
        <v>96689.400000000009</v>
      </c>
      <c r="E50" s="136">
        <f t="shared" si="40"/>
        <v>2526.5064018813691</v>
      </c>
      <c r="F50" s="133">
        <f t="shared" si="40"/>
        <v>210829.4</v>
      </c>
      <c r="G50" s="136">
        <f t="shared" si="40"/>
        <v>5508.9992160961583</v>
      </c>
      <c r="H50" s="143">
        <f t="shared" ref="H50" si="41">SUM($B50,$D50,$F50)</f>
        <v>402677.4</v>
      </c>
      <c r="I50" s="145">
        <f t="shared" si="36"/>
        <v>10522.012019858896</v>
      </c>
      <c r="J50" s="47">
        <f t="shared" si="34"/>
        <v>4.641912973436068E-2</v>
      </c>
    </row>
    <row r="51" spans="1:11" s="51" customFormat="1" ht="28.5" customHeight="1" x14ac:dyDescent="0.2">
      <c r="A51" s="48" t="s">
        <v>58</v>
      </c>
      <c r="B51" s="49">
        <f t="shared" ref="B51:I51" si="42">B$16+B$28+B$33+B$36+B$43+B$50</f>
        <v>2259908.6</v>
      </c>
      <c r="C51" s="142">
        <f t="shared" si="42"/>
        <v>59051.701071335243</v>
      </c>
      <c r="D51" s="49">
        <f t="shared" si="42"/>
        <v>2401596.4</v>
      </c>
      <c r="E51" s="142">
        <f t="shared" si="42"/>
        <v>62754.021426704989</v>
      </c>
      <c r="F51" s="49">
        <f t="shared" si="42"/>
        <v>2437765.4</v>
      </c>
      <c r="G51" s="142">
        <f t="shared" si="42"/>
        <v>63699.122027697929</v>
      </c>
      <c r="H51" s="49">
        <f t="shared" si="42"/>
        <v>7099270.4000000004</v>
      </c>
      <c r="I51" s="142">
        <f t="shared" si="42"/>
        <v>185504.84452573815</v>
      </c>
      <c r="J51" s="50"/>
    </row>
    <row r="52" spans="1:11" s="55" customFormat="1" ht="19" x14ac:dyDescent="0.25">
      <c r="A52" s="52" t="s">
        <v>59</v>
      </c>
      <c r="B52" s="53"/>
      <c r="C52" s="53"/>
      <c r="D52" s="53"/>
      <c r="E52" s="53"/>
      <c r="F52" s="53"/>
      <c r="G52" s="53"/>
      <c r="H52" s="53"/>
      <c r="I52" s="53"/>
      <c r="J52" s="54"/>
    </row>
    <row r="53" spans="1:11" s="55" customFormat="1" ht="19" x14ac:dyDescent="0.25">
      <c r="A53" s="56" t="s">
        <v>60</v>
      </c>
      <c r="B53" s="57">
        <f>C53*J5</f>
        <v>1913500.0000000002</v>
      </c>
      <c r="C53" s="58">
        <v>50000</v>
      </c>
      <c r="D53" s="57">
        <f>E53*J5</f>
        <v>2104850</v>
      </c>
      <c r="E53" s="58">
        <v>55000</v>
      </c>
      <c r="F53" s="57">
        <f>G53*J5</f>
        <v>2104850</v>
      </c>
      <c r="G53" s="58">
        <v>55000</v>
      </c>
      <c r="H53" s="57">
        <f>SUM(B53,D53,F53)</f>
        <v>6123200</v>
      </c>
      <c r="I53" s="58">
        <f>SUM(C53,E53,G53)</f>
        <v>160000</v>
      </c>
      <c r="J53" s="147"/>
    </row>
    <row r="54" spans="1:11" s="55" customFormat="1" ht="19" x14ac:dyDescent="0.25">
      <c r="A54" s="59" t="s">
        <v>24</v>
      </c>
      <c r="B54" s="60">
        <f>C54*J5</f>
        <v>346408.5999999998</v>
      </c>
      <c r="C54" s="61">
        <f>C51-C53</f>
        <v>9051.7010713352429</v>
      </c>
      <c r="D54" s="60">
        <f>E54*J5</f>
        <v>296746.39999999997</v>
      </c>
      <c r="E54" s="61">
        <f>E51-E53</f>
        <v>7754.0214267049887</v>
      </c>
      <c r="F54" s="60">
        <f>G54*J5</f>
        <v>332915.39999999979</v>
      </c>
      <c r="G54" s="61">
        <f>G51-G53</f>
        <v>8699.1220276979293</v>
      </c>
      <c r="H54" s="60">
        <f>SUM(B54,D54,F54)</f>
        <v>976070.39999999956</v>
      </c>
      <c r="I54" s="61">
        <f>SUM(C54,E54,G54)</f>
        <v>25504.844525738161</v>
      </c>
      <c r="J54" s="148"/>
    </row>
    <row r="55" spans="1:11" s="6" customFormat="1" ht="19" x14ac:dyDescent="0.2">
      <c r="A55" s="167" t="s">
        <v>29</v>
      </c>
      <c r="B55" s="165"/>
      <c r="C55" s="165"/>
      <c r="D55" s="165"/>
      <c r="E55" s="165"/>
      <c r="F55" s="165"/>
      <c r="G55" s="165"/>
      <c r="H55" s="165"/>
      <c r="I55" s="165"/>
      <c r="J55" s="168"/>
    </row>
    <row r="56" spans="1:11" s="7" customFormat="1" ht="49" customHeight="1" x14ac:dyDescent="0.2">
      <c r="A56" s="62" t="s">
        <v>61</v>
      </c>
      <c r="B56" s="32">
        <f>0.05*(B53/0.95)</f>
        <v>100710.5263157895</v>
      </c>
      <c r="C56" s="33">
        <f t="shared" ref="C56:G56" si="43">0.05*(C53/0.95)</f>
        <v>2631.5789473684213</v>
      </c>
      <c r="D56" s="32">
        <f t="shared" si="43"/>
        <v>110781.57894736843</v>
      </c>
      <c r="E56" s="33">
        <f t="shared" si="43"/>
        <v>2894.7368421052633</v>
      </c>
      <c r="F56" s="32">
        <f t="shared" si="43"/>
        <v>110781.57894736843</v>
      </c>
      <c r="G56" s="33">
        <f t="shared" si="43"/>
        <v>2894.7368421052633</v>
      </c>
      <c r="H56" s="34">
        <f>SUM($B56,$D56,$F56)</f>
        <v>322273.68421052635</v>
      </c>
      <c r="I56" s="63">
        <f>SUM($C56,$E56,$G56)</f>
        <v>8421.0526315789484</v>
      </c>
      <c r="J56" s="35">
        <f>IFERROR($I56/$I$68,0)</f>
        <v>3.7150493067996393E-2</v>
      </c>
      <c r="K56" s="149"/>
    </row>
    <row r="57" spans="1:11" s="7" customFormat="1" ht="26" customHeight="1" x14ac:dyDescent="0.2">
      <c r="A57" s="36" t="s">
        <v>62</v>
      </c>
      <c r="B57" s="37"/>
      <c r="C57" s="38"/>
      <c r="D57" s="37"/>
      <c r="E57" s="38"/>
      <c r="F57" s="37"/>
      <c r="G57" s="38"/>
      <c r="H57" s="34">
        <f>SUM($B57,$D57,$F57)</f>
        <v>0</v>
      </c>
      <c r="I57" s="63">
        <f>SUM($C57,$E57,$G57)</f>
        <v>0</v>
      </c>
      <c r="J57" s="39">
        <f>IFERROR($I57/$I$68,0)</f>
        <v>0</v>
      </c>
    </row>
    <row r="58" spans="1:11" s="66" customFormat="1" ht="15" customHeight="1" x14ac:dyDescent="0.2">
      <c r="A58" s="64" t="s">
        <v>42</v>
      </c>
      <c r="B58" s="133">
        <f>SUM(B56:B57)</f>
        <v>100710.5263157895</v>
      </c>
      <c r="C58" s="137">
        <f>SUM(C56:C57)</f>
        <v>2631.5789473684213</v>
      </c>
      <c r="D58" s="133">
        <f>SUM(D56:D57)</f>
        <v>110781.57894736843</v>
      </c>
      <c r="E58" s="137">
        <f>SUM(E56:E57)</f>
        <v>2894.7368421052633</v>
      </c>
      <c r="F58" s="133">
        <f>SUM(F56:F57)</f>
        <v>110781.57894736843</v>
      </c>
      <c r="G58" s="137">
        <f>SUM(G$56:G$57)</f>
        <v>2894.7368421052633</v>
      </c>
      <c r="H58" s="133">
        <f>B58+D58+F58</f>
        <v>322273.68421052635</v>
      </c>
      <c r="I58" s="138">
        <f>SUM($C58+$E58+$G58)</f>
        <v>8421.0526315789484</v>
      </c>
      <c r="J58" s="65">
        <f>IFERROR($I58/$I$68,0)</f>
        <v>3.7150493067996393E-2</v>
      </c>
    </row>
    <row r="59" spans="1:11" s="70" customFormat="1" ht="33" customHeight="1" x14ac:dyDescent="0.2">
      <c r="A59" s="140" t="s">
        <v>63</v>
      </c>
      <c r="B59" s="141">
        <f t="shared" ref="B59:I59" si="44">B$53+B$56</f>
        <v>2014210.5263157897</v>
      </c>
      <c r="C59" s="68">
        <f t="shared" si="44"/>
        <v>52631.57894736842</v>
      </c>
      <c r="D59" s="141">
        <f t="shared" si="44"/>
        <v>2215631.5789473685</v>
      </c>
      <c r="E59" s="68">
        <f t="shared" si="44"/>
        <v>57894.736842105267</v>
      </c>
      <c r="F59" s="141">
        <f t="shared" si="44"/>
        <v>2215631.5789473685</v>
      </c>
      <c r="G59" s="68">
        <f t="shared" si="44"/>
        <v>57894.736842105267</v>
      </c>
      <c r="H59" s="141">
        <f t="shared" si="44"/>
        <v>6445473.6842105268</v>
      </c>
      <c r="I59" s="68">
        <f t="shared" si="44"/>
        <v>168421.05263157896</v>
      </c>
      <c r="J59" s="69">
        <f>IFERROR($I59/$I$68,0)</f>
        <v>0.74300986135992775</v>
      </c>
    </row>
    <row r="60" spans="1:11" s="7" customFormat="1" ht="19" x14ac:dyDescent="0.2">
      <c r="A60" s="157" t="s">
        <v>31</v>
      </c>
      <c r="B60" s="165"/>
      <c r="C60" s="165"/>
      <c r="D60" s="165"/>
      <c r="E60" s="165"/>
      <c r="F60" s="165"/>
      <c r="G60" s="165"/>
      <c r="H60" s="165"/>
      <c r="I60" s="165"/>
      <c r="J60" s="166"/>
      <c r="K60" s="170"/>
    </row>
    <row r="61" spans="1:11" s="126" customFormat="1" ht="15" customHeight="1" x14ac:dyDescent="0.2">
      <c r="A61" s="31" t="s">
        <v>107</v>
      </c>
      <c r="B61" s="119">
        <f>C61*J5</f>
        <v>76004.22</v>
      </c>
      <c r="C61" s="120">
        <v>1986</v>
      </c>
      <c r="D61" s="119">
        <f>E61*J5</f>
        <v>76004.22</v>
      </c>
      <c r="E61" s="120">
        <v>1986</v>
      </c>
      <c r="F61" s="119">
        <f>G61*J5</f>
        <v>76004.22</v>
      </c>
      <c r="G61" s="120">
        <v>1986</v>
      </c>
      <c r="H61" s="34">
        <f>SUM($B61,$D61,$F61)</f>
        <v>228012.66</v>
      </c>
      <c r="I61" s="120">
        <f>SUM($C61,$E61,$G61)</f>
        <v>5958</v>
      </c>
      <c r="J61" s="35">
        <f>IFERROR($I61/$I$68,0)</f>
        <v>2.6284438226770793E-2</v>
      </c>
      <c r="K61" s="171"/>
    </row>
    <row r="62" spans="1:11" s="126" customFormat="1" ht="15" customHeight="1" x14ac:dyDescent="0.2">
      <c r="A62" s="40" t="s">
        <v>32</v>
      </c>
      <c r="B62" s="133">
        <f t="shared" ref="B62:G62" si="45">SUM(B61)</f>
        <v>76004.22</v>
      </c>
      <c r="C62" s="136">
        <f t="shared" si="45"/>
        <v>1986</v>
      </c>
      <c r="D62" s="133">
        <f t="shared" si="45"/>
        <v>76004.22</v>
      </c>
      <c r="E62" s="136">
        <f t="shared" si="45"/>
        <v>1986</v>
      </c>
      <c r="F62" s="133">
        <f t="shared" si="45"/>
        <v>76004.22</v>
      </c>
      <c r="G62" s="136">
        <f t="shared" si="45"/>
        <v>1986</v>
      </c>
      <c r="H62" s="143">
        <f t="shared" ref="H62" si="46">SUM($B62,$D62,$F62)</f>
        <v>228012.66</v>
      </c>
      <c r="I62" s="145">
        <f t="shared" ref="I62" si="47">SUM($C62,$E62,$G62)</f>
        <v>5958</v>
      </c>
      <c r="J62" s="71">
        <f>IFERROR($I62/$I$68,0)</f>
        <v>2.6284438226770793E-2</v>
      </c>
    </row>
    <row r="63" spans="1:11" s="70" customFormat="1" ht="32" customHeight="1" x14ac:dyDescent="0.2">
      <c r="A63" s="67" t="s">
        <v>64</v>
      </c>
      <c r="B63" s="141">
        <f t="shared" ref="B63:G63" si="48">B$51+B$58+B$62</f>
        <v>2436623.34631579</v>
      </c>
      <c r="C63" s="68">
        <f t="shared" si="48"/>
        <v>63669.280018703663</v>
      </c>
      <c r="D63" s="141">
        <f t="shared" si="48"/>
        <v>2588382.1989473687</v>
      </c>
      <c r="E63" s="68">
        <f t="shared" si="48"/>
        <v>67634.758268810256</v>
      </c>
      <c r="F63" s="141">
        <f t="shared" si="48"/>
        <v>2624551.1989473687</v>
      </c>
      <c r="G63" s="68">
        <f t="shared" si="48"/>
        <v>68579.858869803196</v>
      </c>
      <c r="H63" s="141">
        <f>B63+D63+F63</f>
        <v>7649556.7442105263</v>
      </c>
      <c r="I63" s="68">
        <f>C63+E63+G63</f>
        <v>199883.89715731711</v>
      </c>
      <c r="J63" s="72">
        <f>IFERROR($I63/$I$68,0)</f>
        <v>0.88181200861995768</v>
      </c>
    </row>
    <row r="64" spans="1:11" s="6" customFormat="1" ht="20" customHeight="1" x14ac:dyDescent="0.2">
      <c r="A64" s="167" t="s">
        <v>43</v>
      </c>
      <c r="B64" s="165"/>
      <c r="C64" s="165"/>
      <c r="D64" s="165"/>
      <c r="E64" s="165"/>
      <c r="F64" s="165"/>
      <c r="G64" s="165"/>
      <c r="H64" s="165"/>
      <c r="I64" s="165"/>
      <c r="J64" s="168"/>
    </row>
    <row r="65" spans="1:11" s="126" customFormat="1" ht="64" customHeight="1" x14ac:dyDescent="0.2">
      <c r="A65" s="73" t="s">
        <v>65</v>
      </c>
      <c r="B65" s="127"/>
      <c r="C65" s="128">
        <f>0.125*(C59/0.875)</f>
        <v>7518.7969924812032</v>
      </c>
      <c r="D65" s="127"/>
      <c r="E65" s="128">
        <f>0.125*(E59/0.875)</f>
        <v>8270.6766917293244</v>
      </c>
      <c r="F65" s="127"/>
      <c r="G65" s="128">
        <f>0.125*(G59/0.875)</f>
        <v>8270.6766917293244</v>
      </c>
      <c r="H65" s="127"/>
      <c r="I65" s="129">
        <f>$C65+$E65+G65</f>
        <v>24060.150375939851</v>
      </c>
      <c r="J65" s="35">
        <f>IFERROR($I65/$I$68,0)</f>
        <v>0.10614426590856112</v>
      </c>
      <c r="K65" s="149"/>
    </row>
    <row r="66" spans="1:11" s="125" customFormat="1" ht="47" customHeight="1" x14ac:dyDescent="0.2">
      <c r="A66" s="74" t="s">
        <v>66</v>
      </c>
      <c r="B66" s="130"/>
      <c r="C66" s="131">
        <v>910</v>
      </c>
      <c r="D66" s="130"/>
      <c r="E66" s="131">
        <v>910</v>
      </c>
      <c r="F66" s="130"/>
      <c r="G66" s="131">
        <v>910</v>
      </c>
      <c r="H66" s="130"/>
      <c r="I66" s="129">
        <f>$C66+$E66+G66</f>
        <v>2730</v>
      </c>
      <c r="J66" s="39">
        <f>IFERROR($I66/$I$68,0)</f>
        <v>1.2043725471481078E-2</v>
      </c>
    </row>
    <row r="67" spans="1:11" s="7" customFormat="1" ht="21" thickBot="1" x14ac:dyDescent="0.25">
      <c r="A67" s="76" t="s">
        <v>33</v>
      </c>
      <c r="B67" s="75"/>
      <c r="C67" s="134">
        <f>SUM(C$65:C$66)</f>
        <v>8428.7969924812023</v>
      </c>
      <c r="D67" s="75"/>
      <c r="E67" s="134">
        <f>SUM(E$65:E$66)</f>
        <v>9180.6766917293244</v>
      </c>
      <c r="F67" s="75"/>
      <c r="G67" s="134">
        <f>SUM(G$65:G$66)</f>
        <v>9180.6766917293244</v>
      </c>
      <c r="H67" s="75"/>
      <c r="I67" s="135">
        <f>SUM($C67+$E67+$G67)</f>
        <v>26790.150375939851</v>
      </c>
      <c r="J67" s="77">
        <f>IFERROR($I67/$I$68,0)</f>
        <v>0.11818799138004218</v>
      </c>
    </row>
    <row r="68" spans="1:11" s="83" customFormat="1" ht="22" customHeight="1" thickTop="1" x14ac:dyDescent="0.2">
      <c r="A68" s="78" t="s">
        <v>67</v>
      </c>
      <c r="B68" s="79"/>
      <c r="C68" s="80">
        <f>C$63+C$67</f>
        <v>72098.077011184869</v>
      </c>
      <c r="D68" s="79"/>
      <c r="E68" s="80">
        <f>E$63+E$67</f>
        <v>76815.434960539584</v>
      </c>
      <c r="F68" s="79"/>
      <c r="G68" s="80">
        <f>G$63+G$67</f>
        <v>77760.535561532524</v>
      </c>
      <c r="H68" s="79"/>
      <c r="I68" s="81">
        <f>$C68+$E68+G68</f>
        <v>226674.04753325699</v>
      </c>
      <c r="J68" s="82">
        <f>IFERROR($I68/$I$68,0)</f>
        <v>1</v>
      </c>
    </row>
    <row r="69" spans="1:11" s="20" customFormat="1" ht="19" x14ac:dyDescent="0.25">
      <c r="A69" s="84"/>
      <c r="B69" s="85"/>
      <c r="C69" s="85"/>
      <c r="D69" s="85"/>
      <c r="E69" s="85"/>
      <c r="F69" s="85"/>
      <c r="G69" s="85"/>
      <c r="H69" s="85"/>
      <c r="I69" s="85"/>
      <c r="J69" s="86"/>
    </row>
    <row r="70" spans="1:11" s="132" customFormat="1" ht="102" customHeight="1" x14ac:dyDescent="0.2">
      <c r="A70" s="163" t="s">
        <v>15</v>
      </c>
      <c r="B70" s="164"/>
      <c r="C70" s="164"/>
      <c r="D70" s="164"/>
      <c r="E70" s="164"/>
      <c r="F70" s="164"/>
      <c r="G70" s="164"/>
      <c r="H70" s="164"/>
      <c r="I70" s="164"/>
      <c r="J70" s="164"/>
    </row>
    <row r="71" spans="1:11" s="6" customFormat="1" ht="108" customHeight="1" x14ac:dyDescent="0.2">
      <c r="A71" s="161" t="s">
        <v>68</v>
      </c>
      <c r="B71" s="161"/>
      <c r="C71" s="161"/>
      <c r="D71" s="161"/>
      <c r="E71" s="161"/>
      <c r="F71" s="161"/>
      <c r="G71" s="161"/>
      <c r="H71" s="161"/>
      <c r="I71" s="161"/>
      <c r="J71" s="162"/>
    </row>
    <row r="72" spans="1:11" s="20" customFormat="1" ht="19" x14ac:dyDescent="0.25">
      <c r="A72" s="87"/>
      <c r="B72" s="85"/>
      <c r="C72" s="85"/>
      <c r="D72" s="85"/>
      <c r="E72" s="85"/>
      <c r="F72" s="85"/>
      <c r="G72" s="85"/>
      <c r="H72" s="85"/>
      <c r="I72" s="85"/>
      <c r="J72" s="86"/>
    </row>
    <row r="73" spans="1:11" s="118" customFormat="1" ht="38" customHeight="1" x14ac:dyDescent="0.2">
      <c r="A73" s="116" t="s">
        <v>44</v>
      </c>
      <c r="B73" s="153" t="s">
        <v>28</v>
      </c>
      <c r="C73" s="154"/>
      <c r="D73" s="153" t="s">
        <v>27</v>
      </c>
      <c r="E73" s="154"/>
      <c r="F73" s="153" t="s">
        <v>26</v>
      </c>
      <c r="G73" s="154"/>
      <c r="H73" s="155" t="s">
        <v>25</v>
      </c>
      <c r="I73" s="156"/>
      <c r="J73" s="117" t="s">
        <v>37</v>
      </c>
    </row>
    <row r="74" spans="1:11" s="88" customFormat="1" ht="29" customHeight="1" x14ac:dyDescent="0.2">
      <c r="A74" s="89" t="s">
        <v>34</v>
      </c>
      <c r="B74" s="90"/>
      <c r="C74" s="91">
        <f>C$59+C$65</f>
        <v>60150.375939849626</v>
      </c>
      <c r="D74" s="90"/>
      <c r="E74" s="91">
        <f>E$59+E$65</f>
        <v>66165.413533834595</v>
      </c>
      <c r="F74" s="90"/>
      <c r="G74" s="91">
        <f>G$59+G$65</f>
        <v>66165.413533834595</v>
      </c>
      <c r="H74" s="90"/>
      <c r="I74" s="92">
        <f>C74+E74+G74</f>
        <v>192481.20300751881</v>
      </c>
      <c r="J74" s="93">
        <f>IFERROR($I74/$I$80,0)</f>
        <v>0.84915354483956951</v>
      </c>
    </row>
    <row r="75" spans="1:11" s="88" customFormat="1" ht="29" customHeight="1" x14ac:dyDescent="0.2">
      <c r="A75" s="94" t="s">
        <v>69</v>
      </c>
      <c r="B75" s="95"/>
      <c r="C75" s="96">
        <v>6000</v>
      </c>
      <c r="D75" s="95"/>
      <c r="E75" s="96">
        <v>6000</v>
      </c>
      <c r="F75" s="95"/>
      <c r="G75" s="96">
        <v>6000</v>
      </c>
      <c r="H75" s="95"/>
      <c r="I75" s="97">
        <f>$C75+$E75+$G75</f>
        <v>18000</v>
      </c>
      <c r="J75" s="98">
        <f t="shared" ref="J75:J80" si="49">IFERROR($I75/$I$80,0)</f>
        <v>7.9409124466637865E-2</v>
      </c>
    </row>
    <row r="76" spans="1:11" s="88" customFormat="1" ht="29" customHeight="1" x14ac:dyDescent="0.2">
      <c r="A76" s="99" t="s">
        <v>23</v>
      </c>
      <c r="B76" s="95"/>
      <c r="C76" s="100">
        <v>2450</v>
      </c>
      <c r="D76" s="95"/>
      <c r="E76" s="100">
        <v>1243</v>
      </c>
      <c r="F76" s="95"/>
      <c r="G76" s="100">
        <v>0</v>
      </c>
      <c r="H76" s="95"/>
      <c r="I76" s="101">
        <f t="shared" ref="I76:I78" si="50">$C76+$E76+$G76</f>
        <v>3693</v>
      </c>
      <c r="J76" s="102">
        <f t="shared" si="49"/>
        <v>1.6292105369738536E-2</v>
      </c>
    </row>
    <row r="77" spans="1:11" s="88" customFormat="1" ht="29" customHeight="1" x14ac:dyDescent="0.2">
      <c r="A77" s="103" t="s">
        <v>22</v>
      </c>
      <c r="B77" s="95"/>
      <c r="C77" s="100">
        <v>3498</v>
      </c>
      <c r="D77" s="95"/>
      <c r="E77" s="100">
        <v>3407</v>
      </c>
      <c r="F77" s="95"/>
      <c r="G77" s="100">
        <v>5595</v>
      </c>
      <c r="H77" s="95"/>
      <c r="I77" s="101">
        <f t="shared" si="50"/>
        <v>12500</v>
      </c>
      <c r="J77" s="102">
        <f t="shared" si="49"/>
        <v>5.5145225324054074E-2</v>
      </c>
    </row>
    <row r="78" spans="1:11" s="88" customFormat="1" ht="29" customHeight="1" x14ac:dyDescent="0.2">
      <c r="A78" s="99" t="s">
        <v>70</v>
      </c>
      <c r="B78" s="95"/>
      <c r="C78" s="100"/>
      <c r="D78" s="95"/>
      <c r="E78" s="100"/>
      <c r="F78" s="95"/>
      <c r="G78" s="100"/>
      <c r="H78" s="95"/>
      <c r="I78" s="101">
        <f t="shared" si="50"/>
        <v>0</v>
      </c>
      <c r="J78" s="102">
        <f t="shared" si="49"/>
        <v>0</v>
      </c>
    </row>
    <row r="79" spans="1:11" s="88" customFormat="1" ht="29" customHeight="1" x14ac:dyDescent="0.2">
      <c r="A79" s="104" t="s">
        <v>35</v>
      </c>
      <c r="B79" s="105"/>
      <c r="C79" s="106">
        <f>SUM(C75:C78)</f>
        <v>11948</v>
      </c>
      <c r="D79" s="105"/>
      <c r="E79" s="106">
        <f>SUM(E75:E78)</f>
        <v>10650</v>
      </c>
      <c r="F79" s="105"/>
      <c r="G79" s="106">
        <f>SUM(G75:G78)</f>
        <v>11595</v>
      </c>
      <c r="H79" s="105"/>
      <c r="I79" s="106">
        <f>C79+E79+G79</f>
        <v>34193</v>
      </c>
      <c r="J79" s="107">
        <f t="shared" si="49"/>
        <v>0.15084645516043046</v>
      </c>
    </row>
    <row r="80" spans="1:11" s="88" customFormat="1" ht="29" customHeight="1" thickBot="1" x14ac:dyDescent="0.25">
      <c r="A80" s="108" t="s">
        <v>71</v>
      </c>
      <c r="B80" s="105"/>
      <c r="C80" s="109">
        <f>C$74+C$79</f>
        <v>72098.375939849619</v>
      </c>
      <c r="D80" s="105"/>
      <c r="E80" s="109">
        <f>E$74+E$79</f>
        <v>76815.413533834595</v>
      </c>
      <c r="F80" s="105"/>
      <c r="G80" s="109">
        <f>G$74+G$79</f>
        <v>77760.413533834595</v>
      </c>
      <c r="H80" s="105"/>
      <c r="I80" s="110">
        <f>C80+E80+G80</f>
        <v>226674.20300751881</v>
      </c>
      <c r="J80" s="111">
        <f t="shared" si="49"/>
        <v>1</v>
      </c>
    </row>
    <row r="81" spans="1:10" s="88" customFormat="1" ht="29" customHeight="1" thickTop="1" x14ac:dyDescent="0.2">
      <c r="A81" s="112" t="s">
        <v>72</v>
      </c>
      <c r="B81" s="113"/>
      <c r="C81" s="114">
        <f>C$68-C$80</f>
        <v>-0.29892866474983748</v>
      </c>
      <c r="D81" s="113"/>
      <c r="E81" s="114">
        <f>E$68-E$80</f>
        <v>2.1426704988698475E-2</v>
      </c>
      <c r="F81" s="113"/>
      <c r="G81" s="114">
        <f>G$68-G$80</f>
        <v>0.12202769792929757</v>
      </c>
      <c r="H81" s="113"/>
      <c r="I81" s="115">
        <f>C81+E81+G81</f>
        <v>-0.15547426183184143</v>
      </c>
      <c r="J81" s="113"/>
    </row>
  </sheetData>
  <mergeCells count="31">
    <mergeCell ref="K60:K61"/>
    <mergeCell ref="A1:J1"/>
    <mergeCell ref="A7:J7"/>
    <mergeCell ref="J8:J9"/>
    <mergeCell ref="A6:J6"/>
    <mergeCell ref="H8:I8"/>
    <mergeCell ref="D8:E8"/>
    <mergeCell ref="F8:G8"/>
    <mergeCell ref="H5:I5"/>
    <mergeCell ref="B8:C8"/>
    <mergeCell ref="B2:J2"/>
    <mergeCell ref="B3:J3"/>
    <mergeCell ref="B5:D5"/>
    <mergeCell ref="E4:I4"/>
    <mergeCell ref="E5:F5"/>
    <mergeCell ref="B4:D4"/>
    <mergeCell ref="A8:A9"/>
    <mergeCell ref="B73:C73"/>
    <mergeCell ref="D73:E73"/>
    <mergeCell ref="F73:G73"/>
    <mergeCell ref="H73:I73"/>
    <mergeCell ref="A17:J17"/>
    <mergeCell ref="A29:J29"/>
    <mergeCell ref="A34:J34"/>
    <mergeCell ref="A71:J71"/>
    <mergeCell ref="A70:J70"/>
    <mergeCell ref="A60:J60"/>
    <mergeCell ref="A37:J37"/>
    <mergeCell ref="A55:J55"/>
    <mergeCell ref="A64:J64"/>
    <mergeCell ref="A44:J44"/>
  </mergeCells>
  <phoneticPr fontId="3" type="noConversion"/>
  <conditionalFormatting sqref="J79">
    <cfRule type="cellIs" dxfId="12" priority="17" operator="lessThan">
      <formula>$J$4</formula>
    </cfRule>
  </conditionalFormatting>
  <conditionalFormatting sqref="B56">
    <cfRule type="cellIs" dxfId="11" priority="12" operator="greaterThan">
      <formula>"0.05*$B$60"</formula>
    </cfRule>
  </conditionalFormatting>
  <conditionalFormatting sqref="C56">
    <cfRule type="cellIs" dxfId="10" priority="11" operator="greaterThan">
      <formula>"0.05*$C$60"</formula>
    </cfRule>
  </conditionalFormatting>
  <conditionalFormatting sqref="D56">
    <cfRule type="cellIs" dxfId="9" priority="10" operator="greaterThan">
      <formula>"0.05*$D$60"</formula>
    </cfRule>
  </conditionalFormatting>
  <conditionalFormatting sqref="E56">
    <cfRule type="cellIs" dxfId="8" priority="9" operator="greaterThan">
      <formula>"0.05*$E$60"</formula>
    </cfRule>
  </conditionalFormatting>
  <conditionalFormatting sqref="F56">
    <cfRule type="cellIs" dxfId="7" priority="8" operator="greaterThan">
      <formula>"0.05*$F$60"</formula>
    </cfRule>
  </conditionalFormatting>
  <conditionalFormatting sqref="G56">
    <cfRule type="cellIs" dxfId="6" priority="7" operator="greaterThan">
      <formula>"0.05*$G$60"</formula>
    </cfRule>
  </conditionalFormatting>
  <conditionalFormatting sqref="H56">
    <cfRule type="cellIs" dxfId="5" priority="6" operator="greaterThan">
      <formula>"0.05*$H$60"</formula>
    </cfRule>
  </conditionalFormatting>
  <conditionalFormatting sqref="I56">
    <cfRule type="cellIs" dxfId="4" priority="5" operator="greaterThan">
      <formula>"0.05*$I$60"</formula>
    </cfRule>
  </conditionalFormatting>
  <conditionalFormatting sqref="C65">
    <cfRule type="cellIs" dxfId="3" priority="4" operator="greaterThan">
      <formula>"0.125*$C$75"</formula>
    </cfRule>
  </conditionalFormatting>
  <conditionalFormatting sqref="E65">
    <cfRule type="cellIs" dxfId="2" priority="3" operator="greaterThan">
      <formula>"0.125*$E$75"</formula>
    </cfRule>
  </conditionalFormatting>
  <conditionalFormatting sqref="G65">
    <cfRule type="cellIs" dxfId="1" priority="2" operator="greaterThan">
      <formula>"0.125*$G$75"</formula>
    </cfRule>
  </conditionalFormatting>
  <conditionalFormatting sqref="I65">
    <cfRule type="cellIs" dxfId="0" priority="1" operator="greaterThan">
      <formula>"0.125*$I$75"</formula>
    </cfRule>
  </conditionalFormatting>
  <dataValidations xWindow="531" yWindow="627" count="2">
    <dataValidation allowBlank="1" showInputMessage="1" showErrorMessage="1" prompt="La formule calcule le montant MAXIMUM autorisé. Possibilité de réduire le montant." sqref="B56:G56 C65 E65 G65" xr:uid="{00000000-0002-0000-0000-000000000000}"/>
    <dataValidation allowBlank="1" showInputMessage="1" showErrorMessage="1" prompt="Si le total des cofinancements est inférieur au taux minimum exigé par la FGC (que vous avez indiqué en J5), la case devient rouge." sqref="J79" xr:uid="{00000000-0002-0000-0000-000001000000}"/>
  </dataValidations>
  <pageMargins left="0.47" right="0.47" top="0.54" bottom="0.51" header="0.39000000000000007" footer="0.39000000000000007"/>
  <pageSetup paperSize="9" scale="55" fitToHeight="4" orientation="landscape" cellComments="asDisplayed" horizontalDpi="4294967292" verticalDpi="4294967292"/>
  <headerFooter>
    <oddFooter>&amp;L&amp;"Calibri,Normal"&amp;8&amp;K808080FGC- Budget récapitulatif de projet de développement&amp;R&amp;"Calibri,Normal"&amp;8&amp;K808080 11.2021</oddFooter>
  </headerFooter>
  <rowBreaks count="1" manualBreakCount="1">
    <brk id="72" max="16383" man="1"/>
  </rowBreaks>
  <ignoredErrors>
    <ignoredError sqref="B51:I51 J16 J27:J28 J43 J50 G58:G59 E59:F59 H59 J61 C67 E67 G67 E79 G79 C79 B58:D59 B63:G63 J11 J18:J20 J30:J33 J35:J36 J38:J40 J45:J47" emptyCellReference="1"/>
    <ignoredError sqref="I67 F58" formula="1"/>
  </ignoredErrors>
  <drawing r:id="rId1"/>
  <extLst>
    <ext xmlns:mx="http://schemas.microsoft.com/office/mac/excel/2008/main" uri="{64002731-A6B0-56B0-2670-7721B7C09600}">
      <mx:PLV Mode="0" OnePage="0" WScale="5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topLeftCell="A4" workbookViewId="0"/>
  </sheetViews>
  <sheetFormatPr baseColWidth="10" defaultRowHeight="58" customHeight="1" x14ac:dyDescent="0.2"/>
  <cols>
    <col min="1" max="1" width="84.5" style="11" customWidth="1"/>
    <col min="2" max="16384" width="10.83203125" style="11"/>
  </cols>
  <sheetData>
    <row r="1" spans="1:1" ht="47" customHeight="1" x14ac:dyDescent="0.2">
      <c r="A1" s="10" t="s">
        <v>30</v>
      </c>
    </row>
    <row r="2" spans="1:1" ht="58" customHeight="1" x14ac:dyDescent="0.2">
      <c r="A2" s="12" t="s">
        <v>36</v>
      </c>
    </row>
    <row r="3" spans="1:1" ht="58" customHeight="1" x14ac:dyDescent="0.2">
      <c r="A3" s="12" t="s">
        <v>45</v>
      </c>
    </row>
    <row r="4" spans="1:1" ht="69" customHeight="1" x14ac:dyDescent="0.2">
      <c r="A4" s="12" t="s">
        <v>46</v>
      </c>
    </row>
    <row r="5" spans="1:1" ht="62" customHeight="1" x14ac:dyDescent="0.2">
      <c r="A5" s="12" t="s">
        <v>51</v>
      </c>
    </row>
    <row r="6" spans="1:1" ht="66" customHeight="1" x14ac:dyDescent="0.2">
      <c r="A6" s="12" t="s">
        <v>47</v>
      </c>
    </row>
    <row r="7" spans="1:1" ht="62" customHeight="1" x14ac:dyDescent="0.2">
      <c r="A7" s="12" t="s">
        <v>48</v>
      </c>
    </row>
    <row r="8" spans="1:1" ht="58" customHeight="1" x14ac:dyDescent="0.2">
      <c r="A8" s="12" t="s">
        <v>49</v>
      </c>
    </row>
    <row r="9" spans="1:1" ht="49" customHeight="1" x14ac:dyDescent="0.2">
      <c r="A9" s="12" t="s">
        <v>50</v>
      </c>
    </row>
    <row r="10" spans="1:1" s="12" customFormat="1" ht="58" customHeight="1" x14ac:dyDescent="0.2">
      <c r="A10" s="12" t="s">
        <v>109</v>
      </c>
    </row>
    <row r="11" spans="1:1" ht="58" customHeight="1" x14ac:dyDescent="0.2">
      <c r="A11" s="13"/>
    </row>
  </sheetData>
  <phoneticPr fontId="3" type="noConversion"/>
  <pageMargins left="0.70000000000000007" right="0.70000000000000007" top="0.75000000000000011" bottom="0.75000000000000011" header="0.30000000000000004" footer="0.30000000000000004"/>
  <pageSetup paperSize="9" orientation="portrait" horizontalDpi="4294967292" verticalDpi="4294967292"/>
  <headerFooter>
    <oddFooter>&amp;L&amp;"Calibri,Normal"&amp;8&amp;K808080GC- Budget récapitulatif de projet de développement&amp;R&amp;"Calibri,Normal"&amp;8 &amp;K80808001.2021</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Budget recapitulatif</vt:lpstr>
      <vt:lpstr>Info plan financement</vt:lpstr>
      <vt:lpstr>'Budget recapitulatif'!Impression_des_titres</vt:lpstr>
      <vt:lpstr>'Budget recapitulatif'!Zone_d_impression</vt:lpstr>
      <vt:lpstr>'Info plan financement'!Zone_d_impression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Anderson</dc:creator>
  <cp:lastModifiedBy>Emilie Anderson</cp:lastModifiedBy>
  <cp:lastPrinted>2021-11-15T10:06:42Z</cp:lastPrinted>
  <dcterms:created xsi:type="dcterms:W3CDTF">2020-02-05T08:46:16Z</dcterms:created>
  <dcterms:modified xsi:type="dcterms:W3CDTF">2021-11-18T10:01:24Z</dcterms:modified>
</cp:coreProperties>
</file>